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8_{6818EF9A-85DE-44C5-A196-7012E1848B93}" xr6:coauthVersionLast="47" xr6:coauthVersionMax="47" xr10:uidLastSave="{00000000-0000-0000-0000-000000000000}"/>
  <bookViews>
    <workbookView xWindow="-120" yWindow="-120" windowWidth="20730" windowHeight="11760" tabRatio="921" firstSheet="11" activeTab="23" xr2:uid="{00000000-000D-0000-FFFF-FFFF00000000}"/>
  </bookViews>
  <sheets>
    <sheet name="inc. summary" sheetId="2" state="hidden" r:id="rId1"/>
    <sheet name="Cover" sheetId="29" r:id="rId2"/>
    <sheet name="Contents" sheetId="17" r:id="rId3"/>
    <sheet name="CU Profile" sheetId="35" r:id="rId4"/>
    <sheet name="Exec Responsibility" sheetId="30" r:id="rId5"/>
    <sheet name="Proprietors respon" sheetId="20" state="hidden" r:id="rId6"/>
    <sheet name="Auditors report" sheetId="19" state="hidden" r:id="rId7"/>
    <sheet name="Audit Report" sheetId="24" state="hidden" r:id="rId8"/>
    <sheet name="Auditor Report A" sheetId="34" r:id="rId9"/>
    <sheet name="Auditor report B" sheetId="33" r:id="rId10"/>
    <sheet name="Income &amp; Expense stmt" sheetId="9" r:id="rId11"/>
    <sheet name="Balance Sheet" sheetId="10" r:id="rId12"/>
    <sheet name="Rec.&amp;Pay" sheetId="7" state="hidden" r:id="rId13"/>
    <sheet name="NOTE 1." sheetId="11" state="hidden" r:id="rId14"/>
    <sheet name="Note 1a." sheetId="12" r:id="rId15"/>
    <sheet name="Note 2." sheetId="13" r:id="rId16"/>
    <sheet name="Exp. summary" sheetId="5" state="hidden" r:id="rId17"/>
    <sheet name="1 yr projections" sheetId="21" state="hidden" r:id="rId18"/>
    <sheet name="3yrs" sheetId="22" state="hidden" r:id="rId19"/>
    <sheet name="Tax comp" sheetId="23" state="hidden" r:id="rId20"/>
    <sheet name="Tax" sheetId="25" state="hidden" r:id="rId21"/>
    <sheet name="Note 3" sheetId="27" r:id="rId22"/>
    <sheet name="Assets  Register " sheetId="36" r:id="rId23"/>
    <sheet name="Bank Summary" sheetId="39" r:id="rId24"/>
    <sheet name="All Transactions" sheetId="37" r:id="rId25"/>
    <sheet name="CU Income Summary" sheetId="38" r:id="rId26"/>
    <sheet name="Ministry Expenses" sheetId="28" r:id="rId27"/>
  </sheets>
  <definedNames>
    <definedName name="_xlnm._FilterDatabase" localSheetId="15" hidden="1">'Note 2.'!$A$1:$D$57</definedName>
  </definedNames>
  <calcPr calcId="191029"/>
  <fileRecoveryPr autoRecover="0"/>
</workbook>
</file>

<file path=xl/calcChain.xml><?xml version="1.0" encoding="utf-8"?>
<calcChain xmlns="http://schemas.openxmlformats.org/spreadsheetml/2006/main">
  <c r="G27" i="12" l="1"/>
  <c r="G28" i="12"/>
  <c r="G30" i="12"/>
  <c r="G32" i="12"/>
  <c r="G25" i="12"/>
  <c r="D164" i="36"/>
  <c r="C11" i="10" l="1"/>
  <c r="G3" i="39"/>
  <c r="L12" i="39"/>
  <c r="L11" i="39"/>
  <c r="F15" i="39"/>
  <c r="F11" i="39"/>
  <c r="J15" i="39"/>
  <c r="J6" i="39"/>
  <c r="L6" i="39" s="1"/>
  <c r="J7" i="39"/>
  <c r="J8" i="39"/>
  <c r="J9" i="39"/>
  <c r="J10" i="39"/>
  <c r="L10" i="39" s="1"/>
  <c r="J11" i="39"/>
  <c r="J12" i="39"/>
  <c r="J13" i="39"/>
  <c r="J14" i="39"/>
  <c r="J5" i="39"/>
  <c r="L5" i="39" s="1"/>
  <c r="C10" i="28" l="1"/>
  <c r="C18" i="28" s="1"/>
  <c r="D27" i="13"/>
  <c r="D16" i="13"/>
  <c r="F10" i="37"/>
  <c r="F18" i="37" s="1"/>
  <c r="D38" i="39"/>
  <c r="C38" i="39"/>
  <c r="D37" i="39"/>
  <c r="C37" i="39"/>
  <c r="D36" i="39"/>
  <c r="C36" i="39"/>
  <c r="E36" i="39" s="1"/>
  <c r="D35" i="39"/>
  <c r="C35" i="39"/>
  <c r="E35" i="39" s="1"/>
  <c r="D34" i="39"/>
  <c r="C34" i="39"/>
  <c r="D33" i="39"/>
  <c r="C33" i="39"/>
  <c r="E33" i="39" s="1"/>
  <c r="D32" i="39"/>
  <c r="C32" i="39"/>
  <c r="D31" i="39"/>
  <c r="C31" i="39"/>
  <c r="D30" i="39"/>
  <c r="C30" i="39"/>
  <c r="C29" i="39"/>
  <c r="D29" i="39"/>
  <c r="D28" i="39"/>
  <c r="C28" i="39"/>
  <c r="D27" i="39"/>
  <c r="C27" i="39"/>
  <c r="E27" i="39" s="1"/>
  <c r="D26" i="39"/>
  <c r="C26" i="39"/>
  <c r="C25" i="39"/>
  <c r="D25" i="39"/>
  <c r="D24" i="39"/>
  <c r="D23" i="39"/>
  <c r="E23" i="39" s="1"/>
  <c r="C20" i="39"/>
  <c r="D19" i="39"/>
  <c r="E19" i="39" s="1"/>
  <c r="E18" i="39"/>
  <c r="E21" i="39"/>
  <c r="E22" i="39"/>
  <c r="D17" i="39"/>
  <c r="E17" i="39" s="1"/>
  <c r="C16" i="39"/>
  <c r="C5" i="39"/>
  <c r="C4" i="39"/>
  <c r="F8" i="39" s="1"/>
  <c r="L4" i="39" s="1"/>
  <c r="E5" i="39"/>
  <c r="E6" i="39"/>
  <c r="E7" i="39"/>
  <c r="E8" i="39"/>
  <c r="E9" i="39"/>
  <c r="E10" i="39"/>
  <c r="E11" i="39"/>
  <c r="E12" i="39"/>
  <c r="E13" i="39"/>
  <c r="E14" i="39"/>
  <c r="E15" i="39"/>
  <c r="E4" i="39"/>
  <c r="B3" i="37"/>
  <c r="D15" i="13" s="1"/>
  <c r="F21" i="37"/>
  <c r="D26" i="13"/>
  <c r="D18" i="13"/>
  <c r="D17" i="13"/>
  <c r="I27" i="37"/>
  <c r="E34" i="39" l="1"/>
  <c r="F38" i="39"/>
  <c r="L15" i="39" s="1"/>
  <c r="E20" i="39"/>
  <c r="F23" i="39"/>
  <c r="L8" i="39" s="1"/>
  <c r="D8" i="13"/>
  <c r="E26" i="12"/>
  <c r="E16" i="39"/>
  <c r="F19" i="39"/>
  <c r="L7" i="39" s="1"/>
  <c r="E24" i="39"/>
  <c r="F28" i="39"/>
  <c r="L9" i="39" s="1"/>
  <c r="E26" i="39"/>
  <c r="F33" i="39"/>
  <c r="L14" i="39" s="1"/>
  <c r="E25" i="39"/>
  <c r="E29" i="39"/>
  <c r="F29" i="39" s="1"/>
  <c r="L13" i="39" s="1"/>
  <c r="E28" i="39"/>
  <c r="E38" i="39"/>
  <c r="E37" i="39"/>
  <c r="E32" i="39"/>
  <c r="E31" i="39"/>
  <c r="E30" i="39"/>
  <c r="C39" i="39"/>
  <c r="D39" i="13" s="1"/>
  <c r="D39" i="39"/>
  <c r="F36" i="37"/>
  <c r="C26" i="12" s="1"/>
  <c r="I40" i="37"/>
  <c r="D7" i="13" s="1"/>
  <c r="I34" i="37"/>
  <c r="I22" i="37"/>
  <c r="D6" i="13" s="1"/>
  <c r="B5" i="37"/>
  <c r="B13" i="37"/>
  <c r="B23" i="37"/>
  <c r="B28" i="37"/>
  <c r="D9" i="13" s="1"/>
  <c r="D21" i="13" l="1"/>
  <c r="D14" i="13"/>
  <c r="D48" i="13"/>
  <c r="D11" i="13"/>
  <c r="D10" i="13"/>
  <c r="F26" i="12"/>
  <c r="G26" i="12" s="1"/>
  <c r="D12" i="13"/>
  <c r="E39" i="39"/>
  <c r="F39" i="39" s="1"/>
  <c r="D45" i="13" s="1"/>
  <c r="D18" i="12" l="1"/>
  <c r="C24" i="10"/>
  <c r="N5" i="38" l="1"/>
  <c r="M5" i="38"/>
  <c r="L5" i="38"/>
  <c r="K5" i="38"/>
  <c r="J5" i="38"/>
  <c r="I5" i="38"/>
  <c r="H5" i="38"/>
  <c r="G5" i="38"/>
  <c r="F5" i="38"/>
  <c r="E5" i="38"/>
  <c r="D5" i="38"/>
  <c r="C5" i="38"/>
  <c r="O4" i="38"/>
  <c r="D47" i="13" s="1"/>
  <c r="O5" i="38" l="1"/>
  <c r="C7" i="9" s="1"/>
  <c r="O3" i="38"/>
  <c r="D51" i="13" l="1"/>
  <c r="C8" i="9" s="1"/>
  <c r="D19" i="12" l="1"/>
  <c r="D40" i="13" l="1"/>
  <c r="C14" i="9" s="1"/>
  <c r="D29" i="12"/>
  <c r="D31" i="12" s="1"/>
  <c r="E29" i="12"/>
  <c r="F29" i="12"/>
  <c r="F31" i="12" s="1"/>
  <c r="C29" i="12"/>
  <c r="C31" i="12" s="1"/>
  <c r="E31" i="12" l="1"/>
  <c r="G31" i="12" s="1"/>
  <c r="G29" i="12"/>
  <c r="D21" i="27"/>
  <c r="D15" i="27"/>
  <c r="C10" i="10" s="1"/>
  <c r="C14" i="10" l="1"/>
  <c r="C16" i="9"/>
  <c r="C10" i="9" l="1"/>
  <c r="D34" i="13" l="1"/>
  <c r="C12" i="9" l="1"/>
  <c r="A3" i="9"/>
  <c r="C17" i="9" l="1"/>
  <c r="C19" i="9" s="1"/>
  <c r="D7" i="27" s="1"/>
  <c r="A3" i="10"/>
  <c r="A1" i="27" l="1"/>
  <c r="D9" i="27" l="1"/>
  <c r="C20" i="10" s="1"/>
  <c r="D33" i="12"/>
  <c r="E33" i="12"/>
  <c r="F33" i="12"/>
  <c r="D20" i="12"/>
  <c r="A3" i="27" l="1"/>
  <c r="C33" i="12"/>
  <c r="G33" i="12" s="1"/>
  <c r="G9" i="25"/>
  <c r="G6" i="25"/>
  <c r="C7" i="25"/>
  <c r="G7" i="25" s="1"/>
  <c r="G8" i="25" l="1"/>
  <c r="G10" i="25" s="1"/>
  <c r="G12" i="23"/>
  <c r="G8" i="23"/>
  <c r="E13" i="21"/>
  <c r="F13" i="21" s="1"/>
  <c r="G13" i="21" s="1"/>
  <c r="H13" i="21" s="1"/>
  <c r="I13" i="21" s="1"/>
  <c r="J13" i="21" s="1"/>
  <c r="K13" i="21" s="1"/>
  <c r="L13" i="21" s="1"/>
  <c r="M13" i="21" s="1"/>
  <c r="E7" i="21"/>
  <c r="D12" i="21"/>
  <c r="E12" i="21" s="1"/>
  <c r="F12" i="21" s="1"/>
  <c r="G12" i="21" s="1"/>
  <c r="H12" i="21" s="1"/>
  <c r="I12" i="21" s="1"/>
  <c r="J12" i="21" s="1"/>
  <c r="K12" i="21" s="1"/>
  <c r="L12" i="21" s="1"/>
  <c r="M12" i="21" s="1"/>
  <c r="E25" i="21"/>
  <c r="F24" i="21"/>
  <c r="G24" i="21"/>
  <c r="H24" i="21"/>
  <c r="I24" i="21"/>
  <c r="J24" i="21"/>
  <c r="K24" i="21"/>
  <c r="L24" i="21"/>
  <c r="M24" i="21"/>
  <c r="N24" i="21"/>
  <c r="O24" i="21"/>
  <c r="E24" i="21"/>
  <c r="D22" i="21"/>
  <c r="F21" i="21"/>
  <c r="G21" i="21"/>
  <c r="H21" i="21"/>
  <c r="I21" i="21"/>
  <c r="J21" i="21"/>
  <c r="K21" i="21"/>
  <c r="L21" i="21"/>
  <c r="M21" i="21"/>
  <c r="N21" i="21"/>
  <c r="O21" i="21"/>
  <c r="E21" i="21"/>
  <c r="D21" i="21"/>
  <c r="D20" i="21"/>
  <c r="D19" i="21"/>
  <c r="D18" i="21"/>
  <c r="D17" i="21"/>
  <c r="D16" i="21"/>
  <c r="E15" i="21"/>
  <c r="F15" i="21" s="1"/>
  <c r="G15" i="21" s="1"/>
  <c r="H15" i="21" s="1"/>
  <c r="I15" i="21" s="1"/>
  <c r="J15" i="21" s="1"/>
  <c r="K15" i="21" s="1"/>
  <c r="L15" i="21" s="1"/>
  <c r="M15" i="21" s="1"/>
  <c r="N15" i="21" s="1"/>
  <c r="O15" i="21" s="1"/>
  <c r="D14" i="21"/>
  <c r="N12" i="21" l="1"/>
  <c r="O12" i="21" s="1"/>
  <c r="N13" i="21"/>
  <c r="O13" i="21" s="1"/>
  <c r="E22" i="21"/>
  <c r="F22" i="21" s="1"/>
  <c r="G22" i="21" s="1"/>
  <c r="H22" i="21" s="1"/>
  <c r="I22" i="21" s="1"/>
  <c r="J22" i="21" s="1"/>
  <c r="K22" i="21" s="1"/>
  <c r="L22" i="21" s="1"/>
  <c r="M22" i="21" s="1"/>
  <c r="N22" i="21" s="1"/>
  <c r="O22" i="21" s="1"/>
  <c r="C7" i="10"/>
  <c r="F26" i="22"/>
  <c r="F9" i="22"/>
  <c r="P24" i="21"/>
  <c r="C24" i="22" s="1"/>
  <c r="D23" i="21"/>
  <c r="E23" i="21" s="1"/>
  <c r="F23" i="21" s="1"/>
  <c r="G23" i="21" s="1"/>
  <c r="H23" i="21" s="1"/>
  <c r="I23" i="21" s="1"/>
  <c r="J23" i="21" s="1"/>
  <c r="K23" i="21" s="1"/>
  <c r="L23" i="21" s="1"/>
  <c r="M23" i="21" s="1"/>
  <c r="N23" i="21" s="1"/>
  <c r="O23" i="21" s="1"/>
  <c r="E20" i="21"/>
  <c r="F20" i="21" s="1"/>
  <c r="G20" i="21" s="1"/>
  <c r="H20" i="21" s="1"/>
  <c r="I20" i="21" s="1"/>
  <c r="J20" i="21" s="1"/>
  <c r="K20" i="21" s="1"/>
  <c r="L20" i="21" s="1"/>
  <c r="M20" i="21" s="1"/>
  <c r="N20" i="21" s="1"/>
  <c r="O20" i="21" s="1"/>
  <c r="E19" i="21"/>
  <c r="F19" i="21" s="1"/>
  <c r="G19" i="21" s="1"/>
  <c r="H19" i="21" s="1"/>
  <c r="I19" i="21" s="1"/>
  <c r="J19" i="21" s="1"/>
  <c r="K19" i="21" s="1"/>
  <c r="L19" i="21" s="1"/>
  <c r="M19" i="21" s="1"/>
  <c r="N19" i="21" s="1"/>
  <c r="O19" i="21" s="1"/>
  <c r="E18" i="21"/>
  <c r="F18" i="21" s="1"/>
  <c r="G18" i="21" s="1"/>
  <c r="H18" i="21" s="1"/>
  <c r="I18" i="21" s="1"/>
  <c r="J18" i="21" s="1"/>
  <c r="K18" i="21" s="1"/>
  <c r="L18" i="21" s="1"/>
  <c r="M18" i="21" s="1"/>
  <c r="N18" i="21" s="1"/>
  <c r="O18" i="21" s="1"/>
  <c r="E17" i="21"/>
  <c r="F17" i="21" s="1"/>
  <c r="G17" i="21" s="1"/>
  <c r="H17" i="21" s="1"/>
  <c r="I17" i="21" s="1"/>
  <c r="J17" i="21" s="1"/>
  <c r="K17" i="21" s="1"/>
  <c r="L17" i="21" s="1"/>
  <c r="M17" i="21" s="1"/>
  <c r="N17" i="21" s="1"/>
  <c r="O17" i="21" s="1"/>
  <c r="E16" i="21"/>
  <c r="F16" i="21" s="1"/>
  <c r="G16" i="21" s="1"/>
  <c r="H16" i="21" s="1"/>
  <c r="I16" i="21" s="1"/>
  <c r="J16" i="21" s="1"/>
  <c r="K16" i="21" s="1"/>
  <c r="L16" i="21" s="1"/>
  <c r="M16" i="21" s="1"/>
  <c r="N16" i="21" s="1"/>
  <c r="O16" i="21" s="1"/>
  <c r="P15" i="21"/>
  <c r="C15" i="22" s="1"/>
  <c r="E14" i="21"/>
  <c r="F14" i="21" s="1"/>
  <c r="G14" i="21" s="1"/>
  <c r="H14" i="21" s="1"/>
  <c r="I14" i="21" s="1"/>
  <c r="J14" i="21" s="1"/>
  <c r="K14" i="21" s="1"/>
  <c r="L14" i="21" s="1"/>
  <c r="M14" i="21" s="1"/>
  <c r="N14" i="21" s="1"/>
  <c r="O14" i="21" s="1"/>
  <c r="D9" i="21"/>
  <c r="P8" i="21"/>
  <c r="A1" i="13"/>
  <c r="A1" i="12"/>
  <c r="A1" i="10"/>
  <c r="A1" i="9"/>
  <c r="A3" i="19"/>
  <c r="D27" i="21" l="1"/>
  <c r="C16" i="10"/>
  <c r="C27" i="10" s="1"/>
  <c r="P22" i="21"/>
  <c r="C22" i="22" s="1"/>
  <c r="D22" i="22" s="1"/>
  <c r="E22" i="22" s="1"/>
  <c r="F22" i="22" s="1"/>
  <c r="P21" i="21"/>
  <c r="C21" i="22" s="1"/>
  <c r="D21" i="22" s="1"/>
  <c r="E21" i="22" s="1"/>
  <c r="P17" i="21"/>
  <c r="C17" i="22" s="1"/>
  <c r="D17" i="22" s="1"/>
  <c r="E17" i="22" s="1"/>
  <c r="F25" i="21"/>
  <c r="G25" i="21" s="1"/>
  <c r="H25" i="21" s="1"/>
  <c r="I25" i="21" s="1"/>
  <c r="J25" i="21" s="1"/>
  <c r="K25" i="21" s="1"/>
  <c r="L25" i="21" s="1"/>
  <c r="M25" i="21" s="1"/>
  <c r="N25" i="21" s="1"/>
  <c r="O25" i="21" s="1"/>
  <c r="D15" i="22"/>
  <c r="E15" i="22" s="1"/>
  <c r="D24" i="22"/>
  <c r="E24" i="22" s="1"/>
  <c r="P19" i="21"/>
  <c r="C19" i="22" s="1"/>
  <c r="D19" i="22" s="1"/>
  <c r="E19" i="22" s="1"/>
  <c r="D28" i="21"/>
  <c r="D30" i="21" s="1"/>
  <c r="E29" i="21" s="1"/>
  <c r="P13" i="21"/>
  <c r="C13" i="22" s="1"/>
  <c r="D13" i="22" s="1"/>
  <c r="E13" i="22" s="1"/>
  <c r="E9" i="21"/>
  <c r="P16" i="21"/>
  <c r="C16" i="22" s="1"/>
  <c r="D16" i="22" s="1"/>
  <c r="E16" i="22" s="1"/>
  <c r="P18" i="21"/>
  <c r="C18" i="22" s="1"/>
  <c r="D18" i="22" s="1"/>
  <c r="E18" i="22" s="1"/>
  <c r="P20" i="21"/>
  <c r="C20" i="22" s="1"/>
  <c r="D20" i="22" s="1"/>
  <c r="E20" i="22" s="1"/>
  <c r="P23" i="21"/>
  <c r="C23" i="22" s="1"/>
  <c r="D23" i="22" s="1"/>
  <c r="E23" i="22" s="1"/>
  <c r="F7" i="21"/>
  <c r="I4" i="5"/>
  <c r="I5" i="5"/>
  <c r="I6" i="5"/>
  <c r="I7" i="5"/>
  <c r="I8" i="5"/>
  <c r="I9" i="5"/>
  <c r="I10" i="5"/>
  <c r="I11" i="5"/>
  <c r="I12" i="5"/>
  <c r="I13" i="5"/>
  <c r="I14" i="5"/>
  <c r="I3" i="5"/>
  <c r="G4" i="5"/>
  <c r="G5" i="5"/>
  <c r="G6" i="5"/>
  <c r="G7" i="5"/>
  <c r="G8" i="5"/>
  <c r="G9" i="5"/>
  <c r="G10" i="5"/>
  <c r="G11" i="5"/>
  <c r="G12" i="5"/>
  <c r="G13" i="5"/>
  <c r="G14" i="5"/>
  <c r="G3" i="5"/>
  <c r="E4" i="5"/>
  <c r="E5" i="5"/>
  <c r="E6" i="5"/>
  <c r="E7" i="5"/>
  <c r="E8" i="5"/>
  <c r="E9" i="5"/>
  <c r="E10" i="5"/>
  <c r="E11" i="5"/>
  <c r="E12" i="5"/>
  <c r="E13" i="5"/>
  <c r="E14" i="5"/>
  <c r="E3" i="5"/>
  <c r="F4" i="5"/>
  <c r="F5" i="5"/>
  <c r="F6" i="5"/>
  <c r="F7" i="5"/>
  <c r="F8" i="5"/>
  <c r="F9" i="5"/>
  <c r="F10" i="5"/>
  <c r="F11" i="5"/>
  <c r="F12" i="5"/>
  <c r="F13" i="5"/>
  <c r="F14" i="5"/>
  <c r="F3" i="5"/>
  <c r="B4" i="5"/>
  <c r="B5" i="5"/>
  <c r="B6" i="5"/>
  <c r="B7" i="5"/>
  <c r="B8" i="5"/>
  <c r="B9" i="5"/>
  <c r="L9" i="5" s="1"/>
  <c r="B10" i="5"/>
  <c r="B3" i="5"/>
  <c r="J15" i="5"/>
  <c r="C4" i="5"/>
  <c r="C5" i="5"/>
  <c r="C6" i="5"/>
  <c r="L6" i="5" s="1"/>
  <c r="C7" i="5"/>
  <c r="C8" i="5"/>
  <c r="C9" i="5"/>
  <c r="C10" i="5"/>
  <c r="C11" i="5"/>
  <c r="C12" i="5"/>
  <c r="C13" i="5"/>
  <c r="C14" i="5"/>
  <c r="C3" i="5"/>
  <c r="E25" i="7"/>
  <c r="E11" i="7"/>
  <c r="E24" i="7"/>
  <c r="K15" i="5"/>
  <c r="E23" i="7" s="1"/>
  <c r="F35" i="7"/>
  <c r="E10" i="7"/>
  <c r="E26" i="7"/>
  <c r="B16" i="7"/>
  <c r="B17" i="7"/>
  <c r="B18" i="7"/>
  <c r="B19" i="7"/>
  <c r="B20" i="7"/>
  <c r="B21" i="7"/>
  <c r="B22" i="7"/>
  <c r="B23" i="7"/>
  <c r="F29" i="7"/>
  <c r="D15" i="5"/>
  <c r="E18" i="7" s="1"/>
  <c r="H15" i="5"/>
  <c r="E22" i="7" s="1"/>
  <c r="B14" i="5"/>
  <c r="B13" i="5"/>
  <c r="B12" i="5"/>
  <c r="B11" i="5"/>
  <c r="C15" i="5" l="1"/>
  <c r="E17" i="7" s="1"/>
  <c r="F15" i="5"/>
  <c r="E20" i="7" s="1"/>
  <c r="E15" i="5"/>
  <c r="E19" i="7" s="1"/>
  <c r="G15" i="5"/>
  <c r="E21" i="7" s="1"/>
  <c r="I15" i="5"/>
  <c r="L8" i="5"/>
  <c r="L12" i="5"/>
  <c r="L4" i="5"/>
  <c r="L13" i="5"/>
  <c r="L14" i="5"/>
  <c r="L7" i="5"/>
  <c r="L10" i="5"/>
  <c r="L5" i="5"/>
  <c r="L11" i="5"/>
  <c r="L3" i="5"/>
  <c r="P25" i="21"/>
  <c r="C25" i="22" s="1"/>
  <c r="D25" i="22" s="1"/>
  <c r="E25" i="22" s="1"/>
  <c r="F23" i="22"/>
  <c r="F18" i="22"/>
  <c r="F21" i="22"/>
  <c r="F17" i="22"/>
  <c r="F13" i="22"/>
  <c r="F20" i="22"/>
  <c r="F16" i="22"/>
  <c r="F24" i="22"/>
  <c r="F19" i="22"/>
  <c r="F15" i="22"/>
  <c r="E27" i="21"/>
  <c r="E28" i="21" s="1"/>
  <c r="E30" i="21" s="1"/>
  <c r="F29" i="21" s="1"/>
  <c r="P14" i="21"/>
  <c r="C14" i="22" s="1"/>
  <c r="D14" i="22" s="1"/>
  <c r="E14" i="22" s="1"/>
  <c r="F9" i="21"/>
  <c r="G7" i="21"/>
  <c r="A1" i="19"/>
  <c r="A1" i="20"/>
  <c r="B15" i="5"/>
  <c r="D16" i="2"/>
  <c r="D15" i="2"/>
  <c r="I15" i="2" s="1"/>
  <c r="D13" i="2"/>
  <c r="I13" i="2" s="1"/>
  <c r="D12" i="2"/>
  <c r="I12" i="2" s="1"/>
  <c r="D10" i="2"/>
  <c r="E22" i="2"/>
  <c r="F22" i="2"/>
  <c r="G22" i="2"/>
  <c r="H22" i="2"/>
  <c r="I11" i="2"/>
  <c r="I14" i="2"/>
  <c r="I16" i="2"/>
  <c r="I17" i="2"/>
  <c r="I18" i="2"/>
  <c r="I19" i="2"/>
  <c r="I20" i="2"/>
  <c r="I9" i="2"/>
  <c r="L15" i="5" l="1"/>
  <c r="D22" i="2"/>
  <c r="F25" i="22"/>
  <c r="I10" i="2"/>
  <c r="I22" i="2" s="1"/>
  <c r="E12" i="7" s="1"/>
  <c r="E13" i="7" s="1"/>
  <c r="F14" i="22"/>
  <c r="H7" i="21"/>
  <c r="G9" i="21"/>
  <c r="F27" i="21"/>
  <c r="F28" i="21" s="1"/>
  <c r="F30" i="21" s="1"/>
  <c r="G29" i="21" s="1"/>
  <c r="E16" i="7"/>
  <c r="E27" i="7" s="1"/>
  <c r="E29" i="7" l="1"/>
  <c r="E34" i="7" s="1"/>
  <c r="E35" i="7" s="1"/>
  <c r="G27" i="21"/>
  <c r="G28" i="21" s="1"/>
  <c r="G30" i="21" s="1"/>
  <c r="H29" i="21" s="1"/>
  <c r="H9" i="21"/>
  <c r="I7" i="21"/>
  <c r="J7" i="21" l="1"/>
  <c r="I9" i="21"/>
  <c r="H27" i="21"/>
  <c r="H28" i="21" s="1"/>
  <c r="H30" i="21" s="1"/>
  <c r="I29" i="21" s="1"/>
  <c r="G5" i="23" l="1"/>
  <c r="C9" i="23" s="1"/>
  <c r="J9" i="21"/>
  <c r="K7" i="21"/>
  <c r="I27" i="21"/>
  <c r="I28" i="21" s="1"/>
  <c r="I30" i="21" s="1"/>
  <c r="J29" i="21" s="1"/>
  <c r="G9" i="23" l="1"/>
  <c r="G11" i="23" s="1"/>
  <c r="G15" i="23" s="1"/>
  <c r="J27" i="21"/>
  <c r="J28" i="21" s="1"/>
  <c r="J30" i="21" s="1"/>
  <c r="K29" i="21" s="1"/>
  <c r="L7" i="21"/>
  <c r="K9" i="21"/>
  <c r="K27" i="21" l="1"/>
  <c r="K28" i="21" s="1"/>
  <c r="K30" i="21" s="1"/>
  <c r="L29" i="21" s="1"/>
  <c r="L9" i="21"/>
  <c r="M7" i="21"/>
  <c r="N7" i="21" s="1"/>
  <c r="M9" i="21" l="1"/>
  <c r="L27" i="21"/>
  <c r="L28" i="21" s="1"/>
  <c r="L30" i="21" s="1"/>
  <c r="M29" i="21" s="1"/>
  <c r="N9" i="21" l="1"/>
  <c r="O7" i="21"/>
  <c r="M27" i="21"/>
  <c r="M28" i="21" s="1"/>
  <c r="M30" i="21" s="1"/>
  <c r="N29" i="21" s="1"/>
  <c r="N27" i="21" l="1"/>
  <c r="N28" i="21" s="1"/>
  <c r="N30" i="21" s="1"/>
  <c r="O29" i="21" s="1"/>
  <c r="O9" i="21"/>
  <c r="P7" i="21"/>
  <c r="P9" i="21" l="1"/>
  <c r="C8" i="22"/>
  <c r="O27" i="21"/>
  <c r="O28" i="21" s="1"/>
  <c r="O30" i="21" s="1"/>
  <c r="P29" i="21" s="1"/>
  <c r="P12" i="21"/>
  <c r="P27" i="21" l="1"/>
  <c r="P28" i="21" s="1"/>
  <c r="C12" i="22"/>
  <c r="D8" i="22"/>
  <c r="D10" i="22" s="1"/>
  <c r="C10" i="22"/>
  <c r="E8" i="22"/>
  <c r="E10" i="22" s="1"/>
  <c r="F8" i="22" l="1"/>
  <c r="F10" i="22" s="1"/>
  <c r="C27" i="22"/>
  <c r="C28" i="22" s="1"/>
  <c r="C30" i="22" s="1"/>
  <c r="D29" i="22" s="1"/>
  <c r="D12" i="22"/>
  <c r="E12" i="22" l="1"/>
  <c r="E27" i="22" s="1"/>
  <c r="E28" i="22" s="1"/>
  <c r="D27" i="22"/>
  <c r="D28" i="22" s="1"/>
  <c r="D30" i="22" s="1"/>
  <c r="E29" i="22" s="1"/>
  <c r="E30" i="22" l="1"/>
  <c r="F12" i="22"/>
  <c r="F27" i="22" s="1"/>
  <c r="F28" i="2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2" authorId="0" shapeId="0" xr:uid="{00000000-0006-0000-1000-000001000000}">
      <text>
        <r>
          <rPr>
            <b/>
            <sz val="8"/>
            <color indexed="81"/>
            <rFont val="Tahoma"/>
            <family val="2"/>
          </rPr>
          <t>Francis:</t>
        </r>
        <r>
          <rPr>
            <sz val="8"/>
            <color indexed="81"/>
            <rFont val="Tahoma"/>
            <family val="2"/>
          </rPr>
          <t xml:space="preserve">
Summarised for the whole year.</t>
        </r>
      </text>
    </comment>
    <comment ref="F2" authorId="0" shapeId="0" xr:uid="{00000000-0006-0000-1000-000002000000}">
      <text>
        <r>
          <rPr>
            <b/>
            <sz val="8"/>
            <color indexed="81"/>
            <rFont val="Tahoma"/>
            <family val="2"/>
          </rPr>
          <t>Author:</t>
        </r>
        <r>
          <rPr>
            <sz val="8"/>
            <color indexed="81"/>
            <rFont val="Tahoma"/>
            <family val="2"/>
          </rPr>
          <t xml:space="preserve">
Averaged per Month from the Sum given</t>
        </r>
      </text>
    </comment>
    <comment ref="G2" authorId="0" shapeId="0" xr:uid="{00000000-0006-0000-1000-000003000000}">
      <text>
        <r>
          <rPr>
            <b/>
            <sz val="8"/>
            <color indexed="81"/>
            <rFont val="Tahoma"/>
            <family val="2"/>
          </rPr>
          <t>Author:</t>
        </r>
        <r>
          <rPr>
            <sz val="8"/>
            <color indexed="81"/>
            <rFont val="Tahoma"/>
            <family val="2"/>
          </rPr>
          <t xml:space="preserve">
monthly average
</t>
        </r>
      </text>
    </comment>
    <comment ref="K2" authorId="0" shapeId="0" xr:uid="{00000000-0006-0000-1000-000004000000}">
      <text>
        <r>
          <rPr>
            <b/>
            <sz val="8"/>
            <color indexed="81"/>
            <rFont val="Tahoma"/>
            <family val="2"/>
          </rPr>
          <t>Author:</t>
        </r>
        <r>
          <rPr>
            <sz val="8"/>
            <color indexed="81"/>
            <rFont val="Tahoma"/>
            <family val="2"/>
          </rPr>
          <t xml:space="preserve">
Monthly Average</t>
        </r>
      </text>
    </comment>
  </commentList>
</comments>
</file>

<file path=xl/sharedStrings.xml><?xml version="1.0" encoding="utf-8"?>
<sst xmlns="http://schemas.openxmlformats.org/spreadsheetml/2006/main" count="1088" uniqueCount="775">
  <si>
    <t>Reg. Fee</t>
  </si>
  <si>
    <t>TOTAL</t>
  </si>
  <si>
    <t>MONTH</t>
  </si>
  <si>
    <t>PARTICULRS</t>
  </si>
  <si>
    <t>Form</t>
  </si>
  <si>
    <t>Pass book</t>
  </si>
  <si>
    <t>Next  of Kin</t>
  </si>
  <si>
    <t>Serv. Fee</t>
  </si>
  <si>
    <t xml:space="preserve">Jan. </t>
  </si>
  <si>
    <t>Feb</t>
  </si>
  <si>
    <t>Mar</t>
  </si>
  <si>
    <t>Apr</t>
  </si>
  <si>
    <t>May</t>
  </si>
  <si>
    <t>Jun</t>
  </si>
  <si>
    <t>Jul</t>
  </si>
  <si>
    <t>Aug</t>
  </si>
  <si>
    <t>Sep</t>
  </si>
  <si>
    <t>Oct</t>
  </si>
  <si>
    <t>Nov</t>
  </si>
  <si>
    <t>Dec</t>
  </si>
  <si>
    <t>Notes</t>
  </si>
  <si>
    <t>Kshs</t>
  </si>
  <si>
    <t>Bank Charges</t>
  </si>
  <si>
    <t>Totals</t>
  </si>
  <si>
    <t>Surplus/(Deficit)</t>
  </si>
  <si>
    <t>Assets</t>
  </si>
  <si>
    <t>Non Current Assets</t>
  </si>
  <si>
    <t>As per schedule</t>
  </si>
  <si>
    <t>Current Assets</t>
  </si>
  <si>
    <t>Total Assets</t>
  </si>
  <si>
    <t>Equity &amp; Liabilities</t>
  </si>
  <si>
    <t xml:space="preserve">Equity </t>
  </si>
  <si>
    <t>Accounts Payables</t>
  </si>
  <si>
    <t>Total Equity and Liabilities</t>
  </si>
  <si>
    <t>signed by:</t>
  </si>
  <si>
    <t>Particulars</t>
  </si>
  <si>
    <t>Rent</t>
  </si>
  <si>
    <t>Depreciation</t>
  </si>
  <si>
    <t>TOTALS</t>
  </si>
  <si>
    <t>BARAKA DEVELOPMENT PROGRAMME EXPENDITURE  SCHEDULE FOR THE YEAR ENDED 31ST DEC 2012</t>
  </si>
  <si>
    <t>Office &amp; Misc Expes</t>
  </si>
  <si>
    <t>Salaries &amp; Wages</t>
  </si>
  <si>
    <t>Tel &amp; Postage</t>
  </si>
  <si>
    <t>Tras &amp; Acc</t>
  </si>
  <si>
    <t>Stat,Printing &amp; Rep</t>
  </si>
  <si>
    <t>Prom &amp; Adverts</t>
  </si>
  <si>
    <t>Jan</t>
  </si>
  <si>
    <t>Receipts</t>
  </si>
  <si>
    <t>Payments</t>
  </si>
  <si>
    <t>Desk jet Printer</t>
  </si>
  <si>
    <t>Balance B/D</t>
  </si>
  <si>
    <t xml:space="preserve">       - K.C.B(1116022842)</t>
  </si>
  <si>
    <t xml:space="preserve">       - Cash in Hand</t>
  </si>
  <si>
    <t xml:space="preserve">       - K.C.B(1116631156)</t>
  </si>
  <si>
    <t>Balance C/D</t>
  </si>
  <si>
    <t>Loan Interest</t>
  </si>
  <si>
    <t>Financial statements</t>
  </si>
  <si>
    <t>NOTES</t>
  </si>
  <si>
    <t>Baraka Development Programme</t>
  </si>
  <si>
    <t>For the year ended 31st December 2012</t>
  </si>
  <si>
    <t>Report of the independent auditors</t>
  </si>
  <si>
    <t>Statement of comprehensive income</t>
  </si>
  <si>
    <t>Statement of financial position</t>
  </si>
  <si>
    <t>Page 6.</t>
  </si>
  <si>
    <t>Page 7.</t>
  </si>
  <si>
    <t>Statement of Financial Position</t>
  </si>
  <si>
    <t>Statement of Comprehensive Income</t>
  </si>
  <si>
    <t>For the Period Ended 31st. December 2012</t>
  </si>
  <si>
    <t>Statement of Receipts &amp; Payments</t>
  </si>
  <si>
    <t>Loans Disbursed</t>
  </si>
  <si>
    <t>Loan From Directors</t>
  </si>
  <si>
    <t>Receivables</t>
  </si>
  <si>
    <t>ACCOUNTING POLICY</t>
  </si>
  <si>
    <t>The accounts are prepared under the historical cost convention</t>
  </si>
  <si>
    <t>FIXED ASSETS AND DEPRECIATION</t>
  </si>
  <si>
    <t>Fixed assets are stated at cost less accumulated depreciation</t>
  </si>
  <si>
    <t>Depreciation is calculated on reducing balance methods at rates intended to write off the</t>
  </si>
  <si>
    <t>cost of assets over their useful lives at the following rates</t>
  </si>
  <si>
    <t xml:space="preserve"> -Furniture &amp; fittings</t>
  </si>
  <si>
    <t xml:space="preserve"> -Computers &amp; Acessories</t>
  </si>
  <si>
    <t>LICENSES</t>
  </si>
  <si>
    <t>Repairs &amp; maintenance</t>
  </si>
  <si>
    <t>Bal b/d</t>
  </si>
  <si>
    <t>Capital</t>
  </si>
  <si>
    <t>Liabilities</t>
  </si>
  <si>
    <t>Accounting Policy</t>
  </si>
  <si>
    <t>Fixed assets and depreciation</t>
  </si>
  <si>
    <t xml:space="preserve"> Assets Schedule</t>
  </si>
  <si>
    <t>Cost:</t>
  </si>
  <si>
    <t>Net book value:</t>
  </si>
  <si>
    <t>{4}</t>
  </si>
  <si>
    <t>{5}</t>
  </si>
  <si>
    <t>{6}</t>
  </si>
  <si>
    <t>Contents to the financial statements</t>
  </si>
  <si>
    <t xml:space="preserve">Page  </t>
  </si>
  <si>
    <t>AUDITORS' REPORT</t>
  </si>
  <si>
    <t>best of our Knowledge and belief, were necessary for the purpose of our audit.</t>
  </si>
  <si>
    <t>Responsibilities of the Proprietors</t>
  </si>
  <si>
    <t>As described on page 1, the proprietors are responsible for the preparation of</t>
  </si>
  <si>
    <t xml:space="preserve">the financial statements. Our responsibility is to express an opinion on those </t>
  </si>
  <si>
    <t>financial statements based on our audit.</t>
  </si>
  <si>
    <t>Basis of Opinion</t>
  </si>
  <si>
    <t>We conducted our audit in accordance with international Standards on</t>
  </si>
  <si>
    <t>Auditing. Those standards require that we plan and perform the audit to obtain</t>
  </si>
  <si>
    <t xml:space="preserve">reasonable assurance that the financial statements are free from material </t>
  </si>
  <si>
    <t>misstatement. An audit includes examining on a test basis, evidence</t>
  </si>
  <si>
    <t>supporting the amounts and disclosures in the financial statements, assessing</t>
  </si>
  <si>
    <t>the accounting principles used and significant estimates made by the</t>
  </si>
  <si>
    <t xml:space="preserve">proprietors, as well as evaluating the overall finacial presentation. We believe </t>
  </si>
  <si>
    <t>that our audit provides a resonable basis for our opinion.</t>
  </si>
  <si>
    <t>Opinion</t>
  </si>
  <si>
    <t>In our opinion, the financial statements which have been prepared under the</t>
  </si>
  <si>
    <t xml:space="preserve">historical cost convention, gives a true and fair view of the financial position of </t>
  </si>
  <si>
    <t>A.M KAROKI AND ASSOCIATES,</t>
  </si>
  <si>
    <t>CERTIFIED PUBLIC ACCOUNTANTS (K),</t>
  </si>
  <si>
    <t>P.O.BOX 12485-20100 CIGMA BUILDING,</t>
  </si>
  <si>
    <t>NAKURU.</t>
  </si>
  <si>
    <t>year which gives a true and fair view of the state of affairs of the business and</t>
  </si>
  <si>
    <t>safegurding the assets of the business.</t>
  </si>
  <si>
    <t>been prepared using appropriate accounting policies supported by reasonable</t>
  </si>
  <si>
    <t>the financial statements give a true and fair view of the state of affairs of the</t>
  </si>
  <si>
    <t>responsibility of the maintance of accounting records, which may be relied</t>
  </si>
  <si>
    <t>upon in the preparation of financial statements, as well as adequate systems</t>
  </si>
  <si>
    <t>of internal control.</t>
  </si>
  <si>
    <t>business will not remain a going concern for at least the next twelve months</t>
  </si>
  <si>
    <t>from the date of this statement.</t>
  </si>
  <si>
    <t>Proprietors responsibilities</t>
  </si>
  <si>
    <t>…………………………………………………….Proprietor</t>
  </si>
  <si>
    <t>Date………………………………</t>
  </si>
  <si>
    <t>We have audited the Financial Statements set out on pages 3-6 for the year</t>
  </si>
  <si>
    <t>ended 31 December 2013 and have obtained all explanations, which, to the</t>
  </si>
  <si>
    <t>the business as at 31 december 2013 and of the results of its operations and</t>
  </si>
  <si>
    <t>its cash flows for the year then ended.</t>
  </si>
  <si>
    <t>Purchases</t>
  </si>
  <si>
    <t>{3}</t>
  </si>
  <si>
    <t>Simon Macharia Njenga</t>
  </si>
  <si>
    <t>T/a</t>
  </si>
  <si>
    <t>Pylotech Electricals</t>
  </si>
  <si>
    <t>that he keeps proper accounting records that disclose with resonable</t>
  </si>
  <si>
    <t>of its operating results for that year. Its also a requirement for him to ensure</t>
  </si>
  <si>
    <t>accuracy the financial position of the business.He is also responsible for</t>
  </si>
  <si>
    <t>The proprietor accepts responsibility for the financial statements, which have</t>
  </si>
  <si>
    <t>The proprietor is required to prepare financial statements for each financial</t>
  </si>
  <si>
    <t>and prudent judgments and estimates. The proprietor is of the opinion that</t>
  </si>
  <si>
    <t>business and of its operating results. The proprietor further accepts</t>
  </si>
  <si>
    <t>Nothing has come to the attention of the proprietor to indicate that the</t>
  </si>
  <si>
    <t>PROJECTED CASHFLOW STATEMENT IN "000" KSHS.</t>
  </si>
  <si>
    <t>FOR TWELVE MONTHS MAR. 2014 TO FEB. 2015</t>
  </si>
  <si>
    <t>SOURCES OF INCOME</t>
  </si>
  <si>
    <t>MAR</t>
  </si>
  <si>
    <t>APR</t>
  </si>
  <si>
    <t>MAY</t>
  </si>
  <si>
    <t>JUN</t>
  </si>
  <si>
    <t>JUL</t>
  </si>
  <si>
    <t>AUG</t>
  </si>
  <si>
    <t>SEP</t>
  </si>
  <si>
    <t>OCT</t>
  </si>
  <si>
    <t>NOV</t>
  </si>
  <si>
    <t>DEC</t>
  </si>
  <si>
    <t>JAN</t>
  </si>
  <si>
    <t>FEB</t>
  </si>
  <si>
    <t>SALES</t>
  </si>
  <si>
    <t>LOAN</t>
  </si>
  <si>
    <t>TOTAL INCOME</t>
  </si>
  <si>
    <t>EXPENSES</t>
  </si>
  <si>
    <t>PURCHASES</t>
  </si>
  <si>
    <t>SALARIES AND WAGES</t>
  </si>
  <si>
    <t>RENT</t>
  </si>
  <si>
    <t>BANK CHARGES</t>
  </si>
  <si>
    <t>LOAN REPAYMENT</t>
  </si>
  <si>
    <t>LOANS INTEREST</t>
  </si>
  <si>
    <t>Total Expenses</t>
  </si>
  <si>
    <t>Surplus/Deficit</t>
  </si>
  <si>
    <t>Opening  Balance</t>
  </si>
  <si>
    <t>Closing  Balance</t>
  </si>
  <si>
    <t>NOTES AND ASSUMPTIONS</t>
  </si>
  <si>
    <t>The loan is repayable within a period of 5 yrs</t>
  </si>
  <si>
    <t>Loan interest is at the rate of 21% reducing balance</t>
  </si>
  <si>
    <t>MANAGING DIRECTOR</t>
  </si>
  <si>
    <t>Projected Consolidated Cashflow Statement in "000" Kshs.</t>
  </si>
  <si>
    <t>For three years 2014 to 2017</t>
  </si>
  <si>
    <t>Sources of Incomes</t>
  </si>
  <si>
    <t>2014/15</t>
  </si>
  <si>
    <t>2015/16</t>
  </si>
  <si>
    <t>2016/17</t>
  </si>
  <si>
    <t>Total</t>
  </si>
  <si>
    <t>Sales</t>
  </si>
  <si>
    <t>Loan</t>
  </si>
  <si>
    <t>Total Incomes</t>
  </si>
  <si>
    <t>Expenses</t>
  </si>
  <si>
    <t>Electricity &amp; Water</t>
  </si>
  <si>
    <t>Printing &amp; Stationeries</t>
  </si>
  <si>
    <t>Loan Principal Repayment</t>
  </si>
  <si>
    <t>Loans Interest</t>
  </si>
  <si>
    <t>Managing Director</t>
  </si>
  <si>
    <t xml:space="preserve"> SIMON MACHARIA NJENGA</t>
  </si>
  <si>
    <t xml:space="preserve"> T/A</t>
  </si>
  <si>
    <t xml:space="preserve"> PYLOTECH ELECTRICALS</t>
  </si>
  <si>
    <t>TEL &amp; POSTAGE</t>
  </si>
  <si>
    <t>SECURITY</t>
  </si>
  <si>
    <t>LICENSES &amp; INSURANCE</t>
  </si>
  <si>
    <t>M/VEHICLE EXP</t>
  </si>
  <si>
    <t>DEPRECIATION</t>
  </si>
  <si>
    <t>Loan of kshs(20,000,000) twenty millions to support business operations</t>
  </si>
  <si>
    <t>…………………..SIMON MACHARIA NJENGA</t>
  </si>
  <si>
    <t>Security</t>
  </si>
  <si>
    <t>M/vehicle Exp</t>
  </si>
  <si>
    <t>Tel and postage</t>
  </si>
  <si>
    <t>Licenses &amp; Insurance</t>
  </si>
  <si>
    <t>Accountancy</t>
  </si>
  <si>
    <t>…………………………………..Simon M Njenga</t>
  </si>
  <si>
    <t>Charge for the year</t>
  </si>
  <si>
    <t>PRINT &amp;STATIONERY</t>
  </si>
  <si>
    <t>ACCOUNTANCY</t>
  </si>
  <si>
    <t>ELECT &amp; WATER</t>
  </si>
  <si>
    <t>Equipments</t>
  </si>
  <si>
    <t>SELF ASSESMENT TABLE</t>
  </si>
  <si>
    <t>First</t>
  </si>
  <si>
    <t>Rate</t>
  </si>
  <si>
    <t>Bal</t>
  </si>
  <si>
    <t>Total tax</t>
  </si>
  <si>
    <t>less:</t>
  </si>
  <si>
    <t>Personal relief</t>
  </si>
  <si>
    <t>Insurance relief</t>
  </si>
  <si>
    <t>Tax due</t>
  </si>
  <si>
    <t>{2}</t>
  </si>
  <si>
    <t>Net profit for the year ended 31.12.2015</t>
  </si>
  <si>
    <t>Tax Shedule for the year ended 31st December 2016.</t>
  </si>
  <si>
    <t>Net profit as per the accounts</t>
  </si>
  <si>
    <t xml:space="preserve">First </t>
  </si>
  <si>
    <t>Less;</t>
  </si>
  <si>
    <t>Tax Due</t>
  </si>
  <si>
    <t>Table of Contents</t>
  </si>
  <si>
    <t>Auditor's report</t>
  </si>
  <si>
    <t>Notes to the financial statements</t>
  </si>
  <si>
    <t>Asset movement schedule</t>
  </si>
  <si>
    <t>REPORT OF THE INDEPENDENT AUDITORS</t>
  </si>
  <si>
    <t>Report on the Financial Statements</t>
  </si>
  <si>
    <t>Auditor's Responsibility</t>
  </si>
  <si>
    <t>Our responsibility is to express an independent opinion of these financial statements based on our audit. We conducted our audit in accordance with International Standards on Auditing. Those standards require that we comply with ethical requirements and plan and perform the audit to obtain reasonable assurance whether the financial statements are free from material misstatement.</t>
  </si>
  <si>
    <t>We believe that the audit evidence we have obtained is sufficient and appropriate to provide a basis for our audit opinion.</t>
  </si>
  <si>
    <t>Report on Other Legal Requirements</t>
  </si>
  <si>
    <t>As required by the Companies Act we report to you, based on our audit, that:</t>
  </si>
  <si>
    <t xml:space="preserve">i)  </t>
  </si>
  <si>
    <t>We have obtained all the information and explanations which to the best of our knowledge and belief were necessary for the purposes of our audit;</t>
  </si>
  <si>
    <t xml:space="preserve">ii)  </t>
  </si>
  <si>
    <t xml:space="preserve">iii)  </t>
  </si>
  <si>
    <t>Certified Public Accountants(K)</t>
  </si>
  <si>
    <t>TO THE MEMBERS OF LAIKIPIA UNIVERSITY CHRISTIAN UNION</t>
  </si>
  <si>
    <t>Incomes</t>
  </si>
  <si>
    <t>Less;Expenditure</t>
  </si>
  <si>
    <t>Establishments</t>
  </si>
  <si>
    <t>Operating expenses</t>
  </si>
  <si>
    <t>Financial expenses</t>
  </si>
  <si>
    <t>Cash at bank</t>
  </si>
  <si>
    <t>Chairman</t>
  </si>
  <si>
    <t>Secretary</t>
  </si>
  <si>
    <t>Treasurer</t>
  </si>
  <si>
    <t>……………………………….</t>
  </si>
  <si>
    <t>………………………………………..</t>
  </si>
  <si>
    <t>Establishment Expenses</t>
  </si>
  <si>
    <t>Operating Expenses</t>
  </si>
  <si>
    <t>Transport</t>
  </si>
  <si>
    <t>Bookkeeping &amp; auditing</t>
  </si>
  <si>
    <t>Miscilleneous exp</t>
  </si>
  <si>
    <t>Speakers appreciation</t>
  </si>
  <si>
    <t>Financial Expenses</t>
  </si>
  <si>
    <t>Bank charges</t>
  </si>
  <si>
    <t>Thanksgiving offerings</t>
  </si>
  <si>
    <t>Hire of equipments</t>
  </si>
  <si>
    <t>Books</t>
  </si>
  <si>
    <t>Cutlery</t>
  </si>
  <si>
    <t>Music equipments</t>
  </si>
  <si>
    <t>Accounting presentations</t>
  </si>
  <si>
    <t>The accounts are presented in Kenya Shillings(KSHS)</t>
  </si>
  <si>
    <t>Cash &amp; Cash Equivalent</t>
  </si>
  <si>
    <t>Cash &amp; Cash Equivalent comprises of:</t>
  </si>
  <si>
    <t>Cash in hand</t>
  </si>
  <si>
    <t>Instruments</t>
  </si>
  <si>
    <t>Disposal</t>
  </si>
  <si>
    <t>Issue</t>
  </si>
  <si>
    <t>5</t>
  </si>
  <si>
    <t>Executive commitee Responsibility for the Financial Statements</t>
  </si>
  <si>
    <t>The commitee is responsible for the preparation and fair presentation of these financial statements in accordance with International Financial Reporting Standards and the requirements of the Companies Act. This responsibility includes: designing, implementing and maintaining internal control relevant to the preparation and fair presentation of financial statements that are free from material misstatement, whether due to fraud or error; selecting and applying appropriate accounting policies; and making accounting estimates that are reasonable in the circumstances.</t>
  </si>
  <si>
    <t xml:space="preserve">An audit involves performing procedures to obtain audit evidence about the amounts and disclosures in the financial statements. The procedures selected depended on our professional judgement, including the assessment of the risks of material misstatement of the financial statements, whether due to fraud or error. In making those risk assessments, we considered the internal control relevant to the Union's preparation and fair presentation of the financial statements in order to design audit procedures that were appropriate in the circumstances, but not for the purpose of expressing an opinion on the Union's internal control. An audit also includes evaluating the appropriateness of accounting policies used and the reasonableness of accounting estimates made by the committee, as well as evaluating the overall presentation of the financial statements. </t>
  </si>
  <si>
    <t>Capital A/c</t>
  </si>
  <si>
    <t>Net surplus</t>
  </si>
  <si>
    <t>Bal c/d</t>
  </si>
  <si>
    <t>Payables</t>
  </si>
  <si>
    <t>Accounting fees</t>
  </si>
  <si>
    <t>{8}</t>
  </si>
  <si>
    <t>{7}</t>
  </si>
  <si>
    <t>{9}</t>
  </si>
  <si>
    <t>{1}</t>
  </si>
  <si>
    <t>{Note 1}</t>
  </si>
  <si>
    <t>6-7</t>
  </si>
  <si>
    <t>NOTES(CONTD)</t>
  </si>
  <si>
    <t>In our opinion the accompanying financial statements give a true and fair view of the state of financial affairs of the company as at 30th September 2019 and of its profit and cash flows for the period then ended in accordance with International Financial Reporting Standards and the  Companies Act.</t>
  </si>
  <si>
    <t>Fred M &amp; Associates</t>
  </si>
  <si>
    <t>Nakuru</t>
  </si>
  <si>
    <t>Mission pre-visit</t>
  </si>
  <si>
    <t>Debtors</t>
  </si>
  <si>
    <t>Less bad debts written off</t>
  </si>
  <si>
    <t>We have audited the accompanying financial statements of Laikipia University Christian Union, set out on pages 2 to 7 which comprise the statement of financial position as at 30 September 2022, and the statement of comprehensive income,  and  statement of cashflows for the period then ended,  and other explanatory notes.</t>
  </si>
  <si>
    <t>In our opinion, proper books of account have been kept by the union, so far as appears from our examination of those books; and</t>
  </si>
  <si>
    <t>The union's balance sheet and profit and loss account are in agreement with the books of account.</t>
  </si>
  <si>
    <t>BS Guides</t>
  </si>
  <si>
    <t>Condolences fee</t>
  </si>
  <si>
    <t>STEM Convocation</t>
  </si>
  <si>
    <t>Literature</t>
  </si>
  <si>
    <t>Stationery, photocopy &amp; typesetting</t>
  </si>
  <si>
    <t>Donation/Charity</t>
  </si>
  <si>
    <t>Focus subscription/RSEC Reg</t>
  </si>
  <si>
    <t>Depreciation Charge for the year</t>
  </si>
  <si>
    <t>Mpesa charges</t>
  </si>
  <si>
    <t>Acquisition</t>
  </si>
  <si>
    <t>As per Bank stmt</t>
  </si>
  <si>
    <t>As per Mpesa stmt</t>
  </si>
  <si>
    <t>Equipment</t>
  </si>
  <si>
    <t>Adjustments</t>
  </si>
  <si>
    <t>ANNUAL REPORT AND FINANCIAL STATEMENTS</t>
  </si>
  <si>
    <t>Annual Report and Financial Statements</t>
  </si>
  <si>
    <t>each financial year that give a true and fair view of the state of affairs of the organisation</t>
  </si>
  <si>
    <t>statements that are free from material misstatement whether due to fraud or error. They</t>
  </si>
  <si>
    <t>also accept responsibility for:</t>
  </si>
  <si>
    <t>i.</t>
  </si>
  <si>
    <t>Designing, implementing and maintaining such internal control as they determine is</t>
  </si>
  <si>
    <t>necessary to enable the preparation of financial statements that are free from</t>
  </si>
  <si>
    <t>material misstatement, whether due to fraud or error;</t>
  </si>
  <si>
    <t>ii.</t>
  </si>
  <si>
    <t>iii.</t>
  </si>
  <si>
    <t>Making accounting estimates and judgements that are reasonable in the</t>
  </si>
  <si>
    <t>circumstances.</t>
  </si>
  <si>
    <t>with International Financial Reporting Standards.</t>
  </si>
  <si>
    <t>remain a going concern for at least the next twelve months from the date of this statement.</t>
  </si>
  <si>
    <t>The CU Consititution  requires the Executive Committee to prepare financial statements for</t>
  </si>
  <si>
    <t>as at the end of the spiritual  year and of its operating results for that year. It also requires</t>
  </si>
  <si>
    <t>the Executive Committee to maintain proper accounting records which disclose</t>
  </si>
  <si>
    <t>with reasonable accuracy the financial position of the CU. It is the responsibility</t>
  </si>
  <si>
    <t>of the Executive Committee to establish proper internal controls for safeguarding the assets of the</t>
  </si>
  <si>
    <t>CU.</t>
  </si>
  <si>
    <t>The Executive Committee accept responsibility for the preparation and fair presentation of financial</t>
  </si>
  <si>
    <t>Selecting and applying appropriate accounting policies</t>
  </si>
  <si>
    <t>The Executive Committee are of the opinion that the financial statements give a true and fair view of</t>
  </si>
  <si>
    <t>Christian Union's financial performance and cash flows for the year then ended in accordance</t>
  </si>
  <si>
    <t>Nothing has come to the attention of the Executive Committee to indicate that the CU will not</t>
  </si>
  <si>
    <t>event any such matters may be detected, the auditor are idemnified.</t>
  </si>
  <si>
    <t>Executive Committee</t>
  </si>
  <si>
    <t>(i)</t>
  </si>
  <si>
    <t>belief were necessary for the purposes of our audit;</t>
  </si>
  <si>
    <t>(ii)</t>
  </si>
  <si>
    <t>(iii)</t>
  </si>
  <si>
    <t>and other comprehensive income are in agreement with the books of account.</t>
  </si>
  <si>
    <t>Certified Public Accountants of Kenya</t>
  </si>
  <si>
    <t>statement of comprehensive income and fund balances and the statement of cash flows for the year</t>
  </si>
  <si>
    <t>then ended, and a summary of significant accounting policies and other explanatory information.</t>
  </si>
  <si>
    <t>implementing and maintaining internal controls relevant to the preparation and fair presentation of</t>
  </si>
  <si>
    <t>financial statements that are free from material misstatement, whether due to fraud or error and</t>
  </si>
  <si>
    <t>applying appropriate accounting policies and making accounting estimates that are reasonable in</t>
  </si>
  <si>
    <t>the circumstances.</t>
  </si>
  <si>
    <t>Auditor’s responsibility</t>
  </si>
  <si>
    <t>Our responsibility is to express an independent opinion on these financial statements based on our</t>
  </si>
  <si>
    <t>audit. We conducted our audit in accordance with International Standards on Auditing. Those</t>
  </si>
  <si>
    <t>reasonable assurance about whether the financial statements are free from material misstatement.</t>
  </si>
  <si>
    <t>An audit involves performing procedures to obtain audit evidence about the amounts and disclosures</t>
  </si>
  <si>
    <t>in the financial statements. The procedures selected depend on the auditor’s judgement, including</t>
  </si>
  <si>
    <t>the assessment of the risk of material misstatement of the financial statements, whether due to</t>
  </si>
  <si>
    <t>fraud or error. In making those risk assessments, the auditor considers internal control relevant to</t>
  </si>
  <si>
    <t>the entity’s preparation and fair presentation of the financial statements in order to design audit</t>
  </si>
  <si>
    <t>procedures that are appropriate in the circumstances, but not for the purpose of expressing an</t>
  </si>
  <si>
    <t>opinion on the effectiveness of the entity’s internal control. An audit also includes evaluating the</t>
  </si>
  <si>
    <t>appropriateness of accounting policies used and the reasonableness of accounting estimates made</t>
  </si>
  <si>
    <t>by management, as well as evaluating the overall presentation of the financial statements.</t>
  </si>
  <si>
    <t>Going concern</t>
  </si>
  <si>
    <t>The financial statements have been prepared on a going concern basis.</t>
  </si>
  <si>
    <t>We believe that the audit evidence we have obtained is sufficient and appropriate to provide a basis</t>
  </si>
  <si>
    <t>for our audit opinion.</t>
  </si>
  <si>
    <t>In our opinion, the accompanying financial statements give a true and fair view of the state of</t>
  </si>
  <si>
    <t>performance and its cash flows for the year then ended in accordance with International Financial</t>
  </si>
  <si>
    <t>We have audited the accompanying financial statements of Laikipia University Christian Union</t>
  </si>
  <si>
    <t>Executive Committee responsibility for the financial statements</t>
  </si>
  <si>
    <t>Standards (IFRS) and the requirements of the CU Constitution. This responsibility includes designing,</t>
  </si>
  <si>
    <t>standards require that we comply with ethical requirements and perform the audit to obtain</t>
  </si>
  <si>
    <t>Reporting Standards and the requirements of the CU Constitution.</t>
  </si>
  <si>
    <t>Certified Public Accountant of Kenya</t>
  </si>
  <si>
    <t>CPA Charles Njoroge</t>
  </si>
  <si>
    <t>In my opinion proper books of account have been kept by the CU, so far as appears from</t>
  </si>
  <si>
    <t>our examination of those books. Areas of improvement are detailed in EL(Executive letter)</t>
  </si>
  <si>
    <t>REPORT OF THE EXTERNAL AUDITOR</t>
  </si>
  <si>
    <t>STATEMENT OF EXECUTIVE COMMITTEE  RESPONSIBILITIES</t>
  </si>
  <si>
    <t>:</t>
  </si>
  <si>
    <t>REGISTERED OFFICE</t>
  </si>
  <si>
    <t>NAKURU</t>
  </si>
  <si>
    <t>PRINCIPAL BANKER</t>
  </si>
  <si>
    <t>CHRISTIAN UNION  INFORMATION</t>
  </si>
  <si>
    <t>EXTERNAL  AUDITOR</t>
  </si>
  <si>
    <t>,</t>
  </si>
  <si>
    <t>EXECUTIVE COMMITTEE</t>
  </si>
  <si>
    <t>Treasurer  being the Book keeper</t>
  </si>
  <si>
    <t>Internal Audit members to supervise</t>
  </si>
  <si>
    <t>All the CU elected members</t>
  </si>
  <si>
    <t>As required by the CU Constitution I report to you, based on my audit, that:</t>
  </si>
  <si>
    <t>I have obtained all the information and explanations which to the best of our knowledge and</t>
  </si>
  <si>
    <t>NOTES (CONTD)</t>
  </si>
  <si>
    <t>Charles Njoroge</t>
  </si>
  <si>
    <t>Report on other CU requirements</t>
  </si>
  <si>
    <t>2025</t>
  </si>
  <si>
    <t>P.O. Box</t>
  </si>
  <si>
    <t>0718236596</t>
  </si>
  <si>
    <t>Hatua Land Project</t>
  </si>
  <si>
    <t xml:space="preserve">Ministry </t>
  </si>
  <si>
    <t>Amount Spent</t>
  </si>
  <si>
    <t>No</t>
  </si>
  <si>
    <t>Ministries expenses</t>
  </si>
  <si>
    <t>Kitty Support</t>
  </si>
  <si>
    <t>Cash at Mobile Money</t>
  </si>
  <si>
    <t>As per Physical count</t>
  </si>
  <si>
    <t>Tithe To FOCUS</t>
  </si>
  <si>
    <t>Tithes &amp; Offerings (Sunday &amp; Friday)</t>
  </si>
  <si>
    <t>Month</t>
  </si>
  <si>
    <t xml:space="preserve">Total </t>
  </si>
  <si>
    <t>Income description</t>
  </si>
  <si>
    <t>No.</t>
  </si>
  <si>
    <t>Bibles/dev't/BS Guides/literature</t>
  </si>
  <si>
    <t>Income 2024/2025</t>
  </si>
  <si>
    <t>Asset description</t>
  </si>
  <si>
    <t>The Christian Union statement of financial position and statement of expenses and Income  account</t>
  </si>
  <si>
    <t>The Financial Statements were approved on ………………………………</t>
  </si>
  <si>
    <t>Description</t>
  </si>
  <si>
    <t>MAASAI MARA  UNIVERSITY CHRISTIAN UNION</t>
  </si>
  <si>
    <t>Maasai Mara  University Christian Union</t>
  </si>
  <si>
    <t>Maasai Mara University Christian Union</t>
  </si>
  <si>
    <t>Maasai Mara University</t>
  </si>
  <si>
    <t>Narok</t>
  </si>
  <si>
    <t>To the members of Maasai Mara University Christian Union (Continued)</t>
  </si>
  <si>
    <t xml:space="preserve">MAASAI MARA UNIVERSITY CU INCOME 2024/2025 SPIRITUAL YEAR </t>
  </si>
  <si>
    <t>INTERCESSORY</t>
  </si>
  <si>
    <t>EVANGELISM</t>
  </si>
  <si>
    <t>CHILDREN</t>
  </si>
  <si>
    <t>USHERING</t>
  </si>
  <si>
    <t>DISCIPLESHIP</t>
  </si>
  <si>
    <t>TECHNICAL</t>
  </si>
  <si>
    <t>MUSIC</t>
  </si>
  <si>
    <t>HOSPITALITY</t>
  </si>
  <si>
    <t>EDITORIAL</t>
  </si>
  <si>
    <t>WELFARE</t>
  </si>
  <si>
    <t>BEST P/BIBLE STUDY</t>
  </si>
  <si>
    <t>VUKA FYT</t>
  </si>
  <si>
    <t>DEAN’S OFFICE</t>
  </si>
  <si>
    <t>WELFARE WEEK</t>
  </si>
  <si>
    <t>ANZA FTY</t>
  </si>
  <si>
    <t>•      POWER AMPS REPAIR</t>
  </si>
  <si>
    <t>•      SPEAKERS REPAIR + COIL</t>
  </si>
  <si>
    <t>•      POWER AMP REPAIR</t>
  </si>
  <si>
    <t>•      1 AMP REPAIR</t>
  </si>
  <si>
    <t>•      SPEAKERS REPAIR(8)</t>
  </si>
  <si>
    <t>•      TUTOR REPAIR</t>
  </si>
  <si>
    <t>•      2 MIXER SERVICING</t>
  </si>
  <si>
    <t>INSTRUMENT SERVICING</t>
  </si>
  <si>
    <t>1 POWER EXTENSION</t>
  </si>
  <si>
    <t>2 BASS DRUM MEMBRANE</t>
  </si>
  <si>
    <t>CRUSH</t>
  </si>
  <si>
    <t>DRUM TOMS REPAIR</t>
  </si>
  <si>
    <t>SOUND REINFORCEMET</t>
  </si>
  <si>
    <t>•      SD CARD</t>
  </si>
  <si>
    <t>•      WEB HOSTING+DOMAIN 3,500</t>
  </si>
  <si>
    <t>•      TOTAL FUNDRAISE CONTRIBUTION</t>
  </si>
  <si>
    <t>•      TRANSPORTATION COSTS</t>
  </si>
  <si>
    <t>•      2 PCS BASS SPEAKERS</t>
  </si>
  <si>
    <t>•      1 PC POWER AMPLIFIER</t>
  </si>
  <si>
    <t>•      2 PAIRS ENERGIZER BATTERIES</t>
  </si>
  <si>
    <t>•      MP CHARGER</t>
  </si>
  <si>
    <t>•      MIXER SERVICING</t>
  </si>
  <si>
    <t>•      MIC SPONCES</t>
  </si>
  <si>
    <t>•      DRUM KICK PEDAL</t>
  </si>
  <si>
    <t>•      TRANSACTION COSTS</t>
  </si>
  <si>
    <t>•      LINEN</t>
  </si>
  <si>
    <t>•      DISHES PROJECT</t>
  </si>
  <si>
    <t>•      LINEN PROJECT</t>
  </si>
  <si>
    <t>•      OFFERING KITS</t>
  </si>
  <si>
    <t>•      TABLE REPAIR</t>
  </si>
  <si>
    <t>•      OFFICE CLEANERS</t>
  </si>
  <si>
    <t>DISCIPLESHIP MINISTRY</t>
  </si>
  <si>
    <t>•         SNAKE LIGHTS</t>
  </si>
  <si>
    <t>•         HOLY COMMUNION</t>
  </si>
  <si>
    <t>•         BAPTISM</t>
  </si>
  <si>
    <t>APPRECIATION &amp; ACCOMODATION</t>
  </si>
  <si>
    <t>•         MINISTERS APPR</t>
  </si>
  <si>
    <t>•         ACCOMODATION</t>
  </si>
  <si>
    <t>•         TOTAL</t>
  </si>
  <si>
    <t>TRANSPORT AND COMMUNICATION</t>
  </si>
  <si>
    <t>•            AIRTIME</t>
  </si>
  <si>
    <t>•            TRANSPORT</t>
  </si>
  <si>
    <t>W.E.S.O</t>
  </si>
  <si>
    <t>WITHDREW</t>
  </si>
  <si>
    <t>U.E.T</t>
  </si>
  <si>
    <t>MISSIONS</t>
  </si>
  <si>
    <t>•         WESO</t>
  </si>
  <si>
    <t>•         UET</t>
  </si>
  <si>
    <t>•         NET</t>
  </si>
  <si>
    <t>•         MKET</t>
  </si>
  <si>
    <t>•         RET</t>
  </si>
  <si>
    <t>FOCUS AND RSEC</t>
  </si>
  <si>
    <t>•         FOCUS TITHE</t>
  </si>
  <si>
    <t>•         RSEC KITTY</t>
  </si>
  <si>
    <t>WORKING ACCOUNT BALANCE</t>
  </si>
  <si>
    <t>KSH. 100,117</t>
  </si>
  <si>
    <t>WELFARE ACCOUNT BALANCE</t>
  </si>
  <si>
    <t>KSH. 46,0000</t>
  </si>
  <si>
    <t>FIXED ACCOUNT BALANCE.</t>
  </si>
  <si>
    <t>DEPT</t>
  </si>
  <si>
    <t>25,000 REFUNDED</t>
  </si>
  <si>
    <t>DEPT KSH. 49,000</t>
  </si>
  <si>
    <t xml:space="preserve"> MAASAI MARA UNIVERSITY CU BANK TRANSACTIONS SUMMARY  2024/2025 SPIRITUAL YEAR </t>
  </si>
  <si>
    <t xml:space="preserve">CHOSEN CLASS   </t>
  </si>
  <si>
    <t>TOTAL  FINANCIAL COSTS</t>
  </si>
  <si>
    <t xml:space="preserve">•      SPEAKER + KEYBOARD REPAIR </t>
  </si>
  <si>
    <t>•      OFFICE PRINTER-(INK+ROLERS+LABOUR+TRNSP)</t>
  </si>
  <si>
    <t xml:space="preserve">•      PRINTER INKS+SERVINCING FEE </t>
  </si>
  <si>
    <t>•      2 PCS FULL RANGE SPEAKERS</t>
  </si>
  <si>
    <t>INSTRUMENT SERVICING AND REPAIR</t>
  </si>
  <si>
    <t>Repairs &amp; maintenance of Instruments</t>
  </si>
  <si>
    <t>Telephone &amp; postage (Communication)</t>
  </si>
  <si>
    <t>8kjhhhlhljkhkjhbhgll0o8ioi-i-oppiippppppppppppppppp,n,nn.</t>
  </si>
  <si>
    <t>MINISTRIES EXPENSES</t>
  </si>
  <si>
    <t>Cash from Ministries</t>
  </si>
  <si>
    <t>Ushering Ministry equipments</t>
  </si>
  <si>
    <t>Speakers   accomodation</t>
  </si>
  <si>
    <t>Hospitality equipment</t>
  </si>
  <si>
    <t>Displeship ministry equipment</t>
  </si>
  <si>
    <t>Instruments  Fundraising</t>
  </si>
  <si>
    <t xml:space="preserve">Cash Withdrawal  &amp; bank charges </t>
  </si>
  <si>
    <t>Withdrawal</t>
  </si>
  <si>
    <t>MONEY BANKED BY MINISTRIES-RAISED E Team</t>
  </si>
  <si>
    <t>TECHNICAL MINISTRY</t>
  </si>
  <si>
    <t>•         MISSION SUPPORT FROM CU</t>
  </si>
  <si>
    <t>•         MISSION SUPPORT  FROM CU</t>
  </si>
  <si>
    <t>Opening Balance (as per bank statement) 01/11/2024</t>
  </si>
  <si>
    <t>Total withdrawal</t>
  </si>
  <si>
    <t>30/10/2024</t>
  </si>
  <si>
    <t>15/11/2024</t>
  </si>
  <si>
    <t>23/11/2024</t>
  </si>
  <si>
    <t>30/11/2024</t>
  </si>
  <si>
    <t>14/12/2024</t>
  </si>
  <si>
    <t>18/12/2024</t>
  </si>
  <si>
    <t>18/1/2025</t>
  </si>
  <si>
    <t>25/1/2025</t>
  </si>
  <si>
    <t>30/1/2025</t>
  </si>
  <si>
    <t>13/02/2025</t>
  </si>
  <si>
    <t>14/02/2025</t>
  </si>
  <si>
    <t>21/02/2025</t>
  </si>
  <si>
    <t>28/02/2025</t>
  </si>
  <si>
    <t>15/3/2025</t>
  </si>
  <si>
    <t>21/3/2025</t>
  </si>
  <si>
    <t>29/3/2025</t>
  </si>
  <si>
    <t>19/4/2025</t>
  </si>
  <si>
    <t>26/4/2025</t>
  </si>
  <si>
    <t>30/4/2025</t>
  </si>
  <si>
    <t>27/08/2025</t>
  </si>
  <si>
    <t>19/9/2025</t>
  </si>
  <si>
    <t>25/9/2025</t>
  </si>
  <si>
    <t>16/10/2025</t>
  </si>
  <si>
    <t>24/10/2025</t>
  </si>
  <si>
    <t>30/10/2025</t>
  </si>
  <si>
    <t>Closing Balance (as per bank statement on 30/10/2025)</t>
  </si>
  <si>
    <t>OTHER EXPENSES</t>
  </si>
  <si>
    <t>HOSPITALITY (Include TVET expenses)</t>
  </si>
  <si>
    <t>Stationery (Envelopes,printing papers &amp; pens.Decos)</t>
  </si>
  <si>
    <t xml:space="preserve">Acquisition/Purchase  of assets </t>
  </si>
  <si>
    <t>PURCHASE OF INSTRUMENTS</t>
  </si>
  <si>
    <t>•      2 MP BATTERIES</t>
  </si>
  <si>
    <t xml:space="preserve">Speckon Cables </t>
  </si>
  <si>
    <t xml:space="preserve">Technical Ministry </t>
  </si>
  <si>
    <t>TRS Cables( Jack to jack)</t>
  </si>
  <si>
    <t>XLR CABLES</t>
  </si>
  <si>
    <t>Power Cables</t>
  </si>
  <si>
    <t>Microphone Cables (Tall XLR)</t>
  </si>
  <si>
    <t>Power Extensions</t>
  </si>
  <si>
    <t>Tambourine</t>
  </si>
  <si>
    <t>Battery Chargers</t>
  </si>
  <si>
    <t>Batteries Energizer(4)  Normal(12)</t>
  </si>
  <si>
    <t>Keyboard Adapter</t>
  </si>
  <si>
    <t>Sound Table</t>
  </si>
  <si>
    <t>Boxes</t>
  </si>
  <si>
    <t>Amplifiers(QSC 5050, EUROPOWER 4000, CS 4080)</t>
  </si>
  <si>
    <t>MIXING CONSOLES(BEHRINGER SX2442FX)</t>
  </si>
  <si>
    <t>CROSSOVER C</t>
  </si>
  <si>
    <t>GRAPHIC EQUALIZER</t>
  </si>
  <si>
    <t>POWER REQULATOR</t>
  </si>
  <si>
    <t xml:space="preserve">SETS OF WIRELESS MICROPHONES </t>
  </si>
  <si>
    <t>CODED MICROPHONES</t>
  </si>
  <si>
    <t xml:space="preserve">MICROPHONE STANDS </t>
  </si>
  <si>
    <t>SPEAKER STANDS</t>
  </si>
  <si>
    <t>MIXER STAND</t>
  </si>
  <si>
    <t>DRUM SET WITH 4 MICROPHONES</t>
  </si>
  <si>
    <t xml:space="preserve">KEYBOARD </t>
  </si>
  <si>
    <t>KEYBOARD STANDS</t>
  </si>
  <si>
    <t>LEAD GUITERS</t>
  </si>
  <si>
    <t>BASS GUITER</t>
  </si>
  <si>
    <t>GUITER BAGS</t>
  </si>
  <si>
    <t>GUITERPICKS</t>
  </si>
  <si>
    <t xml:space="preserve">GUITER EFECTOR PEDAL </t>
  </si>
  <si>
    <t xml:space="preserve">JBL SPEAKERS </t>
  </si>
  <si>
    <t>NEXO SPEAKERS</t>
  </si>
  <si>
    <t>WHARFDALE SPEAKER</t>
  </si>
  <si>
    <t>BASS SPEAKERS</t>
  </si>
  <si>
    <t>BASS COMBO</t>
  </si>
  <si>
    <t>FULL RANGE</t>
  </si>
  <si>
    <t>Opening Balance</t>
  </si>
  <si>
    <t>Closing Balance</t>
  </si>
  <si>
    <t>Income for the month</t>
  </si>
  <si>
    <t>Total withdrawal Per Month</t>
  </si>
  <si>
    <t>MONTHLY SUMMARY</t>
  </si>
  <si>
    <t xml:space="preserve">P.O. Box 861-20500 </t>
  </si>
  <si>
    <t>FOR THE PERIOD ENDED 31ST OCTOBER   2025</t>
  </si>
  <si>
    <t>As at 31st October 2025</t>
  </si>
  <si>
    <t>For the Period ended 31st October 2025</t>
  </si>
  <si>
    <t>KCB Bank</t>
  </si>
  <si>
    <t xml:space="preserve"> MAASAI MARA UNIV CU ASSETS AS AT 31st October 2025</t>
  </si>
  <si>
    <t>MAASAI MARA UNIV CU MINISTRY EXPENSES SUMMARY AS AT 31st October 2025</t>
  </si>
  <si>
    <t xml:space="preserve">Camera (DSLR/Mirrorless) </t>
  </si>
  <si>
    <t xml:space="preserve">Editorial Ministry </t>
  </si>
  <si>
    <t xml:space="preserve">Camera batteries </t>
  </si>
  <si>
    <t xml:space="preserve">Camera battery charger </t>
  </si>
  <si>
    <t>Speed light (External flash)</t>
  </si>
  <si>
    <t xml:space="preserve">Batteries (4 AA) – KES 400 – 600  </t>
  </si>
  <si>
    <t xml:space="preserve">Battery charger (AA batteries) </t>
  </si>
  <si>
    <t xml:space="preserve">SD Card   </t>
  </si>
  <si>
    <t xml:space="preserve">Printer  </t>
  </si>
  <si>
    <t xml:space="preserve">Projector </t>
  </si>
  <si>
    <t xml:space="preserve">HDMI Cables </t>
  </si>
  <si>
    <t xml:space="preserve"> VGA Cable </t>
  </si>
  <si>
    <t xml:space="preserve">Power Cable (Projector) </t>
  </si>
  <si>
    <t xml:space="preserve">Laptop </t>
  </si>
  <si>
    <t xml:space="preserve">Laptop Charger (Type C)   </t>
  </si>
  <si>
    <t>Umbrella (Photography Light Modifier)</t>
  </si>
  <si>
    <t xml:space="preserve">Speaker Stand </t>
  </si>
  <si>
    <t xml:space="preserve">Projector Chart/Screen </t>
  </si>
  <si>
    <t xml:space="preserve"> Metallic projector stand </t>
  </si>
  <si>
    <t xml:space="preserve">IRIG (Audio Interface) </t>
  </si>
  <si>
    <t xml:space="preserve">Video Capture Card </t>
  </si>
  <si>
    <t xml:space="preserve">Reflectors </t>
  </si>
  <si>
    <t xml:space="preserve">Monitor (External) </t>
  </si>
  <si>
    <t xml:space="preserve">Desktop unit (CPU + Monitor) </t>
  </si>
  <si>
    <t>Power Extension</t>
  </si>
  <si>
    <t xml:space="preserve">Camera stand (Tripod) </t>
  </si>
  <si>
    <t>Camera accessories (HDMI adapter, Shoe, Phone holder, Bag)</t>
  </si>
  <si>
    <t xml:space="preserve">External hard disk (1TB) </t>
  </si>
  <si>
    <t>Plastic plates</t>
  </si>
  <si>
    <t xml:space="preserve">Hospitality Department </t>
  </si>
  <si>
    <t>Disposable plates</t>
  </si>
  <si>
    <t>CK Foundation cups</t>
  </si>
  <si>
    <t xml:space="preserve">Children cups </t>
  </si>
  <si>
    <t>Big cups</t>
  </si>
  <si>
    <t xml:space="preserve"> Other cups</t>
  </si>
  <si>
    <t xml:space="preserve">Trays </t>
  </si>
  <si>
    <t>Chopping board</t>
  </si>
  <si>
    <t>Rolling pins</t>
  </si>
  <si>
    <t>Small cooking sticks</t>
  </si>
  <si>
    <t xml:space="preserve"> Big cooking stick </t>
  </si>
  <si>
    <t xml:space="preserve">Ceramic glasses </t>
  </si>
  <si>
    <t>Pastoral plates</t>
  </si>
  <si>
    <t>Tumblers</t>
  </si>
  <si>
    <t xml:space="preserve">Steel spoons </t>
  </si>
  <si>
    <t>Small steel spoons</t>
  </si>
  <si>
    <t>Plastic spoons</t>
  </si>
  <si>
    <t xml:space="preserve">Forks </t>
  </si>
  <si>
    <t>Serving spoons</t>
  </si>
  <si>
    <t xml:space="preserve">Knives </t>
  </si>
  <si>
    <t xml:space="preserve">Graters </t>
  </si>
  <si>
    <t>Water glasses</t>
  </si>
  <si>
    <t xml:space="preserve">Jugs </t>
  </si>
  <si>
    <t xml:space="preserve">Water jug  </t>
  </si>
  <si>
    <t xml:space="preserve">Buckets </t>
  </si>
  <si>
    <t xml:space="preserve">Basins </t>
  </si>
  <si>
    <t xml:space="preserve">Disposable tumblers </t>
  </si>
  <si>
    <t>Flasks</t>
  </si>
  <si>
    <t>Hot dishes</t>
  </si>
  <si>
    <t>Multi-purpose cookware</t>
  </si>
  <si>
    <t xml:space="preserve">Serviette holder </t>
  </si>
  <si>
    <t>Electric kettle</t>
  </si>
  <si>
    <t>Fryers</t>
  </si>
  <si>
    <t>Pan</t>
  </si>
  <si>
    <t xml:space="preserve">Sieves </t>
  </si>
  <si>
    <t xml:space="preserve">Big sufurias </t>
  </si>
  <si>
    <t xml:space="preserve">Small sufurias  </t>
  </si>
  <si>
    <t>10L jerrycans</t>
  </si>
  <si>
    <t xml:space="preserve">20L jerrycans </t>
  </si>
  <si>
    <t xml:space="preserve">Lavender buckets </t>
  </si>
  <si>
    <t xml:space="preserve"> Frying pan </t>
  </si>
  <si>
    <t>Plastic chairs</t>
  </si>
  <si>
    <t xml:space="preserve">Mortar and pestle  </t>
  </si>
  <si>
    <t xml:space="preserve">Jiko   </t>
  </si>
  <si>
    <t xml:space="preserve">Kitchen table </t>
  </si>
  <si>
    <t xml:space="preserve"> Cooking gas </t>
  </si>
  <si>
    <t xml:space="preserve"> Linen</t>
  </si>
  <si>
    <t xml:space="preserve"> Kitchen aprons </t>
  </si>
  <si>
    <t xml:space="preserve">Window curtains   </t>
  </si>
  <si>
    <t xml:space="preserve"> Salt holder </t>
  </si>
  <si>
    <t xml:space="preserve">Sugar holder </t>
  </si>
  <si>
    <t xml:space="preserve">Broom </t>
  </si>
  <si>
    <t xml:space="preserve"> Dustbin </t>
  </si>
  <si>
    <t>Kitchen towels</t>
  </si>
  <si>
    <t xml:space="preserve"> Kitchen rag </t>
  </si>
  <si>
    <t xml:space="preserve"> Spoon holders</t>
  </si>
  <si>
    <t xml:space="preserve">Plastic Chairs </t>
  </si>
  <si>
    <t xml:space="preserve">Ushering Ministry </t>
  </si>
  <si>
    <t xml:space="preserve">Blue </t>
  </si>
  <si>
    <t xml:space="preserve">White </t>
  </si>
  <si>
    <t xml:space="preserve">Purple  </t>
  </si>
  <si>
    <t xml:space="preserve">Pink  </t>
  </si>
  <si>
    <t>Maroon</t>
  </si>
  <si>
    <t xml:space="preserve">Red </t>
  </si>
  <si>
    <t xml:space="preserve">Table </t>
  </si>
  <si>
    <t xml:space="preserve">Pastoral Seats   </t>
  </si>
  <si>
    <t xml:space="preserve"> Pulpit</t>
  </si>
  <si>
    <t xml:space="preserve">Offering Kits </t>
  </si>
  <si>
    <t xml:space="preserve">Laminated Paybill Papers </t>
  </si>
  <si>
    <t xml:space="preserve">Small Suitcase </t>
  </si>
  <si>
    <t xml:space="preserve">Nigeria Bag </t>
  </si>
  <si>
    <t xml:space="preserve">Tent   </t>
  </si>
  <si>
    <t>Metal Holders</t>
  </si>
  <si>
    <t>Closed Spanner</t>
  </si>
  <si>
    <t>Long Curtain Holder</t>
  </si>
  <si>
    <t>Linens &amp; Curtains</t>
  </si>
  <si>
    <t xml:space="preserve">Royal Blue  </t>
  </si>
  <si>
    <t>Cream</t>
  </si>
  <si>
    <t xml:space="preserve">White  </t>
  </si>
  <si>
    <t>Green</t>
  </si>
  <si>
    <t xml:space="preserve">Pink </t>
  </si>
  <si>
    <t xml:space="preserve">Maroon  </t>
  </si>
  <si>
    <t>Light Blue</t>
  </si>
  <si>
    <t>Purple</t>
  </si>
  <si>
    <t xml:space="preserve">Navy Blue </t>
  </si>
  <si>
    <t xml:space="preserve">White material for passport  </t>
  </si>
  <si>
    <t>Door Curtains</t>
  </si>
  <si>
    <t>Maroon white Backdrop curtain</t>
  </si>
  <si>
    <t>Maroon-White Front Décor</t>
  </si>
  <si>
    <t>Old Maroon-Cream Curtains</t>
  </si>
  <si>
    <t>Blue-Purple-Cream Curtain</t>
  </si>
  <si>
    <t>Dais</t>
  </si>
  <si>
    <t xml:space="preserve">Evangelism Ministry </t>
  </si>
  <si>
    <t xml:space="preserve">Children Plastic Seats </t>
  </si>
  <si>
    <t xml:space="preserve">Children Ministry </t>
  </si>
  <si>
    <t>Curtains and a Carpet</t>
  </si>
  <si>
    <t xml:space="preserve">Intercessory Ministry </t>
  </si>
  <si>
    <t xml:space="preserve">Ceramic Plates </t>
  </si>
  <si>
    <t xml:space="preserve">Discipleship Ministry </t>
  </si>
  <si>
    <t xml:space="preserve">Normal Plates </t>
  </si>
  <si>
    <t xml:space="preserve">Racks </t>
  </si>
  <si>
    <t>Holy communion cups</t>
  </si>
  <si>
    <t xml:space="preserve">Towels </t>
  </si>
  <si>
    <t>Total estimated Value</t>
  </si>
  <si>
    <t>As At 31/10/2025</t>
  </si>
  <si>
    <t>Technical &amp; Editorial</t>
  </si>
  <si>
    <t>Hospitality</t>
  </si>
  <si>
    <t xml:space="preserve">Ushering &amp; Discipleship </t>
  </si>
  <si>
    <t>Sound  Fundraiser</t>
  </si>
  <si>
    <t>•      WITHDREW  TO SUPPORT NET MISSION.</t>
  </si>
  <si>
    <t>Missions (E Team &amp; Support)</t>
  </si>
  <si>
    <t>E Team Deposit</t>
  </si>
  <si>
    <t xml:space="preserve">•         BIBLE STUDY CO-ORDINATOR SUMMIT </t>
  </si>
  <si>
    <t>Deficit  for the period</t>
  </si>
  <si>
    <t>Tithe/offerings &amp; E team deposit</t>
  </si>
  <si>
    <t>Quantity</t>
  </si>
  <si>
    <t>Amount</t>
  </si>
  <si>
    <t>Ministry</t>
  </si>
  <si>
    <t xml:space="preserve"> the statement of financial position as at 31st October 2025 and the</t>
  </si>
  <si>
    <t>in drug deals or money laundering which they have not disclosed to the auditor and in the</t>
  </si>
  <si>
    <t>The Executive Committee further confirm that they have not been involved in any illegal act, involved</t>
  </si>
  <si>
    <t>the financial position of the CU as at 31st October 2025 and of the</t>
  </si>
  <si>
    <t>financial position of Maasai Mara  University Christian Union as at 31st October 2025 and of its financial</t>
  </si>
  <si>
    <t>To the members of  Maasai Mara University Christian Union</t>
  </si>
  <si>
    <t xml:space="preserve">The Executive Committee for Maasai Mara University Christian Union is responsible for the preparation of </t>
  </si>
  <si>
    <t>financial statements that give a true and fair view in accordance with the International Financial Reporting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</si>
</sst>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0.0_);[Red]\(#,##0.0\)"/>
    <numFmt numFmtId="166" formatCode="0.0%"/>
    <numFmt numFmtId="167" formatCode="_(* #,##0.0_);_(* \(#,##0.0\);_(* &quot;-&quot;?_);_(@_)"/>
    <numFmt numFmtId="168" formatCode="#,##0.0"/>
  </numFmts>
  <fonts count="63" x14ac:knownFonts="1">
    <font>
      <sz val="11"/>
      <color theme="1"/>
      <name val="Calibri"/>
      <family val="2"/>
      <scheme val="minor"/>
    </font>
    <font>
      <sz val="11"/>
      <color theme="1"/>
      <name val="Calibri"/>
      <family val="2"/>
      <scheme val="minor"/>
    </font>
    <font>
      <b/>
      <u/>
      <sz val="10"/>
      <name val="Bookman Old Style"/>
      <family val="1"/>
    </font>
    <font>
      <sz val="10"/>
      <name val="Bookman Old Style"/>
      <family val="1"/>
    </font>
    <font>
      <b/>
      <u/>
      <sz val="10"/>
      <color indexed="8"/>
      <name val="Bookman Old Style"/>
      <family val="1"/>
    </font>
    <font>
      <b/>
      <sz val="10"/>
      <name val="Bookman Old Style"/>
      <family val="1"/>
    </font>
    <font>
      <sz val="10"/>
      <color indexed="8"/>
      <name val="Bookman Old Style"/>
      <family val="1"/>
    </font>
    <font>
      <u/>
      <sz val="10"/>
      <name val="Bookman Old Style"/>
      <family val="1"/>
    </font>
    <font>
      <b/>
      <sz val="10"/>
      <color indexed="8"/>
      <name val="Bookman Old Style"/>
      <family val="1"/>
    </font>
    <font>
      <u val="double"/>
      <sz val="10"/>
      <name val="Bookman Old Style"/>
      <family val="1"/>
    </font>
    <font>
      <b/>
      <i/>
      <sz val="10"/>
      <name val="Bookman Old Style"/>
      <family val="1"/>
    </font>
    <font>
      <b/>
      <u val="double"/>
      <sz val="10"/>
      <name val="Bookman Old Style"/>
      <family val="1"/>
    </font>
    <font>
      <i/>
      <sz val="10"/>
      <name val="Bookman Old Style"/>
      <family val="1"/>
    </font>
    <font>
      <sz val="10"/>
      <name val="Verdana"/>
      <family val="2"/>
    </font>
    <font>
      <sz val="10"/>
      <name val="Times New Roman"/>
      <family val="1"/>
    </font>
    <font>
      <sz val="10"/>
      <name val="Arial"/>
      <family val="2"/>
    </font>
    <font>
      <b/>
      <sz val="10"/>
      <name val="Times New Roman"/>
      <family val="1"/>
    </font>
    <font>
      <b/>
      <u/>
      <sz val="10"/>
      <name val="Times New Roman"/>
      <family val="1"/>
    </font>
    <font>
      <b/>
      <sz val="11"/>
      <color theme="1"/>
      <name val="Calibri"/>
      <family val="2"/>
      <scheme val="minor"/>
    </font>
    <font>
      <b/>
      <sz val="8"/>
      <color theme="1"/>
      <name val="Calibri"/>
      <family val="2"/>
      <scheme val="minor"/>
    </font>
    <font>
      <sz val="8"/>
      <color theme="1"/>
      <name val="Calibri"/>
      <family val="2"/>
      <scheme val="minor"/>
    </font>
    <font>
      <b/>
      <sz val="8"/>
      <color indexed="81"/>
      <name val="Tahoma"/>
      <family val="2"/>
    </font>
    <font>
      <sz val="8"/>
      <color indexed="81"/>
      <name val="Tahoma"/>
      <family val="2"/>
    </font>
    <font>
      <sz val="10"/>
      <color theme="1"/>
      <name val="Bookman Old Style"/>
      <family val="1"/>
    </font>
    <font>
      <b/>
      <sz val="10"/>
      <color theme="1"/>
      <name val="Bookman Old Style"/>
      <family val="1"/>
    </font>
    <font>
      <sz val="10"/>
      <name val="MS Sans Serif"/>
      <family val="2"/>
    </font>
    <font>
      <sz val="11"/>
      <color theme="1"/>
      <name val="Bookman Old Style"/>
      <family val="1"/>
    </font>
    <font>
      <b/>
      <sz val="7.5"/>
      <name val="Tahoma"/>
      <family val="2"/>
    </font>
    <font>
      <sz val="7.5"/>
      <color indexed="8"/>
      <name val="Tahoma"/>
      <family val="2"/>
    </font>
    <font>
      <sz val="7.5"/>
      <name val="Tahoma"/>
      <family val="2"/>
    </font>
    <font>
      <b/>
      <sz val="7.5"/>
      <color indexed="8"/>
      <name val="Tahoma"/>
      <family val="2"/>
    </font>
    <font>
      <b/>
      <u/>
      <sz val="7.5"/>
      <color indexed="8"/>
      <name val="Tahoma"/>
      <family val="2"/>
    </font>
    <font>
      <b/>
      <sz val="8"/>
      <name val="Times New Roman"/>
      <family val="1"/>
    </font>
    <font>
      <sz val="8"/>
      <name val="Times New Roman"/>
      <family val="1"/>
    </font>
    <font>
      <b/>
      <u/>
      <sz val="8"/>
      <name val="Times New Roman"/>
      <family val="1"/>
    </font>
    <font>
      <b/>
      <sz val="8"/>
      <color indexed="8"/>
      <name val="Times New Roman"/>
      <family val="1"/>
    </font>
    <font>
      <sz val="11"/>
      <color theme="1"/>
      <name val="Times New Roman"/>
      <family val="1"/>
    </font>
    <font>
      <b/>
      <sz val="11"/>
      <color theme="1"/>
      <name val="Times New Roman"/>
      <family val="1"/>
    </font>
    <font>
      <b/>
      <sz val="16"/>
      <color theme="1"/>
      <name val="Times New Roman"/>
      <family val="1"/>
    </font>
    <font>
      <b/>
      <i/>
      <sz val="11"/>
      <color theme="1"/>
      <name val="Times New Roman"/>
      <family val="1"/>
    </font>
    <font>
      <sz val="11"/>
      <color theme="1"/>
      <name val="Cambria"/>
      <family val="1"/>
      <scheme val="major"/>
    </font>
    <font>
      <b/>
      <sz val="11"/>
      <color theme="1"/>
      <name val="Cambria"/>
      <family val="1"/>
      <scheme val="major"/>
    </font>
    <font>
      <b/>
      <sz val="14"/>
      <color theme="1"/>
      <name val="Arial"/>
      <family val="2"/>
    </font>
    <font>
      <b/>
      <i/>
      <sz val="10"/>
      <color theme="1"/>
      <name val="Arial"/>
      <family val="2"/>
    </font>
    <font>
      <b/>
      <sz val="10"/>
      <color theme="1"/>
      <name val="Arial"/>
      <family val="2"/>
    </font>
    <font>
      <sz val="10"/>
      <color theme="1"/>
      <name val="Arial"/>
      <family val="2"/>
    </font>
    <font>
      <sz val="10"/>
      <color theme="1"/>
      <name val="Calibri"/>
      <family val="2"/>
      <scheme val="minor"/>
    </font>
    <font>
      <sz val="10"/>
      <color rgb="FF000000"/>
      <name val="Arial"/>
      <family val="2"/>
    </font>
    <font>
      <b/>
      <sz val="11"/>
      <color rgb="FF5F6368"/>
      <name val="Arial"/>
      <family val="2"/>
    </font>
    <font>
      <sz val="12"/>
      <color theme="1"/>
      <name val="Times New Roman"/>
      <family val="1"/>
    </font>
    <font>
      <sz val="12"/>
      <color theme="1"/>
      <name val="Calibri"/>
      <family val="2"/>
      <scheme val="minor"/>
    </font>
    <font>
      <b/>
      <sz val="12"/>
      <name val="Bookman Old Style"/>
      <family val="1"/>
    </font>
    <font>
      <sz val="12"/>
      <name val="Bookman Old Style"/>
      <family val="1"/>
    </font>
    <font>
      <u/>
      <sz val="12"/>
      <name val="Bookman Old Style"/>
      <family val="1"/>
    </font>
    <font>
      <b/>
      <u/>
      <sz val="12"/>
      <name val="Bookman Old Style"/>
      <family val="1"/>
    </font>
    <font>
      <i/>
      <sz val="12"/>
      <name val="Bookman Old Style"/>
      <family val="1"/>
    </font>
    <font>
      <b/>
      <sz val="10"/>
      <color theme="1"/>
      <name val="Calibri"/>
      <family val="2"/>
      <scheme val="minor"/>
    </font>
    <font>
      <sz val="10"/>
      <name val="Calibri"/>
      <family val="2"/>
      <scheme val="minor"/>
    </font>
    <font>
      <b/>
      <sz val="10"/>
      <color rgb="FF0070C0"/>
      <name val="Calibri"/>
      <family val="2"/>
      <scheme val="minor"/>
    </font>
    <font>
      <sz val="10"/>
      <color rgb="FFFF0000"/>
      <name val="Calibri"/>
      <family val="2"/>
      <scheme val="minor"/>
    </font>
    <font>
      <sz val="10"/>
      <color theme="9" tint="-0.249977111117893"/>
      <name val="Calibri"/>
      <family val="2"/>
      <scheme val="minor"/>
    </font>
    <font>
      <b/>
      <sz val="14"/>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rgb="FFFFC000"/>
        <bgColor indexed="64"/>
      </patternFill>
    </fill>
  </fills>
  <borders count="22">
    <border>
      <left/>
      <right/>
      <top/>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bottom style="thin">
        <color indexed="64"/>
      </bottom>
      <diagonal/>
    </border>
    <border>
      <left/>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double">
        <color indexed="64"/>
      </bottom>
      <diagonal/>
    </border>
    <border>
      <left/>
      <right/>
      <top style="thin">
        <color indexed="64"/>
      </top>
      <bottom/>
      <diagonal/>
    </border>
    <border>
      <left style="thin">
        <color indexed="64"/>
      </left>
      <right style="thin">
        <color indexed="64"/>
      </right>
      <top style="thin">
        <color indexed="64"/>
      </top>
      <bottom/>
      <diagonal/>
    </border>
  </borders>
  <cellStyleXfs count="6">
    <xf numFmtId="0" fontId="0" fillId="0" borderId="0"/>
    <xf numFmtId="43" fontId="1" fillId="0" borderId="0" applyFont="0" applyFill="0" applyBorder="0" applyAlignment="0" applyProtection="0"/>
    <xf numFmtId="0" fontId="13" fillId="0" borderId="0"/>
    <xf numFmtId="0" fontId="15" fillId="0" borderId="0"/>
    <xf numFmtId="0" fontId="13" fillId="0" borderId="0"/>
    <xf numFmtId="0" fontId="13" fillId="0" borderId="0"/>
  </cellStyleXfs>
  <cellXfs count="275">
    <xf numFmtId="0" fontId="0" fillId="0" borderId="0" xfId="0"/>
    <xf numFmtId="164" fontId="0" fillId="0" borderId="0" xfId="1" applyNumberFormat="1" applyFont="1"/>
    <xf numFmtId="0" fontId="2" fillId="0" borderId="0" xfId="0" applyFont="1"/>
    <xf numFmtId="0" fontId="3" fillId="0" borderId="0" xfId="0" applyFont="1"/>
    <xf numFmtId="3" fontId="3" fillId="0" borderId="0" xfId="0" applyNumberFormat="1" applyFont="1" applyAlignment="1">
      <alignment horizontal="right"/>
    </xf>
    <xf numFmtId="3" fontId="4" fillId="0" borderId="0" xfId="0" applyNumberFormat="1" applyFont="1" applyAlignment="1">
      <alignment horizontal="right"/>
    </xf>
    <xf numFmtId="0" fontId="5" fillId="0" borderId="0" xfId="0" applyFont="1"/>
    <xf numFmtId="3" fontId="6" fillId="0" borderId="0" xfId="0" applyNumberFormat="1" applyFont="1"/>
    <xf numFmtId="0" fontId="5" fillId="0" borderId="0" xfId="0" applyFont="1" applyAlignment="1">
      <alignment horizontal="right"/>
    </xf>
    <xf numFmtId="0" fontId="7" fillId="0" borderId="0" xfId="0" applyFont="1" applyAlignment="1">
      <alignment horizontal="center"/>
    </xf>
    <xf numFmtId="3" fontId="2" fillId="0" borderId="0" xfId="0" applyNumberFormat="1" applyFont="1" applyAlignment="1">
      <alignment horizontal="right"/>
    </xf>
    <xf numFmtId="0" fontId="7" fillId="0" borderId="0" xfId="0" applyFont="1"/>
    <xf numFmtId="0" fontId="5" fillId="0" borderId="0" xfId="0" applyFont="1" applyAlignment="1">
      <alignment horizontal="center"/>
    </xf>
    <xf numFmtId="3" fontId="3" fillId="0" borderId="0" xfId="1" applyNumberFormat="1" applyFont="1" applyFill="1" applyBorder="1" applyAlignment="1">
      <alignment horizontal="right"/>
    </xf>
    <xf numFmtId="0" fontId="3" fillId="0" borderId="0" xfId="0" applyFont="1" applyAlignment="1">
      <alignment horizontal="center"/>
    </xf>
    <xf numFmtId="3" fontId="5" fillId="0" borderId="0" xfId="0" applyNumberFormat="1" applyFont="1" applyAlignment="1">
      <alignment horizontal="right"/>
    </xf>
    <xf numFmtId="3" fontId="5" fillId="0" borderId="1" xfId="0" applyNumberFormat="1" applyFont="1" applyBorder="1" applyAlignment="1">
      <alignment horizontal="right"/>
    </xf>
    <xf numFmtId="3" fontId="8" fillId="0" borderId="1" xfId="0" applyNumberFormat="1" applyFont="1" applyBorder="1" applyAlignment="1">
      <alignment horizontal="right"/>
    </xf>
    <xf numFmtId="3" fontId="9" fillId="0" borderId="0" xfId="0" applyNumberFormat="1" applyFont="1" applyAlignment="1">
      <alignment horizontal="right"/>
    </xf>
    <xf numFmtId="3" fontId="6" fillId="0" borderId="0" xfId="0" applyNumberFormat="1" applyFont="1" applyAlignment="1">
      <alignment horizontal="right"/>
    </xf>
    <xf numFmtId="3" fontId="3" fillId="0" borderId="0" xfId="0" applyNumberFormat="1" applyFont="1"/>
    <xf numFmtId="0" fontId="3" fillId="0" borderId="0" xfId="3" applyFont="1"/>
    <xf numFmtId="38" fontId="16" fillId="0" borderId="0" xfId="0" applyNumberFormat="1" applyFont="1"/>
    <xf numFmtId="0" fontId="14" fillId="0" borderId="0" xfId="0" applyFont="1"/>
    <xf numFmtId="38" fontId="14" fillId="0" borderId="0" xfId="0" applyNumberFormat="1" applyFont="1"/>
    <xf numFmtId="0" fontId="14" fillId="0" borderId="0" xfId="0" applyFont="1" applyAlignment="1">
      <alignment horizontal="center"/>
    </xf>
    <xf numFmtId="0" fontId="19" fillId="0" borderId="0" xfId="0" applyFont="1"/>
    <xf numFmtId="0" fontId="20" fillId="0" borderId="0" xfId="0" applyFont="1"/>
    <xf numFmtId="0" fontId="18" fillId="0" borderId="2" xfId="0" applyFont="1" applyBorder="1"/>
    <xf numFmtId="0" fontId="19" fillId="0" borderId="2" xfId="0" applyFont="1" applyBorder="1"/>
    <xf numFmtId="164" fontId="19" fillId="0" borderId="2" xfId="1" applyNumberFormat="1" applyFont="1" applyBorder="1"/>
    <xf numFmtId="164" fontId="20" fillId="0" borderId="2" xfId="1" applyNumberFormat="1" applyFont="1" applyBorder="1"/>
    <xf numFmtId="0" fontId="18" fillId="0" borderId="4" xfId="0" applyFont="1" applyBorder="1"/>
    <xf numFmtId="164" fontId="19" fillId="0" borderId="4" xfId="1" applyNumberFormat="1" applyFont="1" applyBorder="1"/>
    <xf numFmtId="0" fontId="18" fillId="0" borderId="0" xfId="0" applyFont="1"/>
    <xf numFmtId="16" fontId="0" fillId="0" borderId="0" xfId="0" applyNumberFormat="1"/>
    <xf numFmtId="164" fontId="0" fillId="0" borderId="0" xfId="1" applyNumberFormat="1" applyFont="1" applyBorder="1"/>
    <xf numFmtId="3" fontId="11" fillId="0" borderId="0" xfId="0" applyNumberFormat="1" applyFont="1"/>
    <xf numFmtId="43" fontId="3" fillId="0" borderId="0" xfId="1" applyFont="1" applyFill="1" applyAlignment="1"/>
    <xf numFmtId="3" fontId="3" fillId="0" borderId="5" xfId="0" applyNumberFormat="1" applyFont="1" applyBorder="1" applyAlignment="1">
      <alignment horizontal="right"/>
    </xf>
    <xf numFmtId="164" fontId="3" fillId="0" borderId="0" xfId="1" applyNumberFormat="1" applyFont="1" applyFill="1" applyAlignment="1"/>
    <xf numFmtId="0" fontId="23" fillId="0" borderId="0" xfId="0" applyFont="1"/>
    <xf numFmtId="164" fontId="23" fillId="0" borderId="0" xfId="1" applyNumberFormat="1" applyFont="1"/>
    <xf numFmtId="43" fontId="23" fillId="0" borderId="0" xfId="1" applyFont="1"/>
    <xf numFmtId="164" fontId="24" fillId="0" borderId="1" xfId="1" applyNumberFormat="1" applyFont="1" applyBorder="1" applyAlignment="1"/>
    <xf numFmtId="43" fontId="24" fillId="0" borderId="1" xfId="1" applyFont="1" applyBorder="1" applyAlignment="1"/>
    <xf numFmtId="43" fontId="23" fillId="0" borderId="0" xfId="0" applyNumberFormat="1" applyFont="1"/>
    <xf numFmtId="0" fontId="14" fillId="0" borderId="0" xfId="0" applyFont="1" applyAlignment="1">
      <alignment horizontal="justify" wrapText="1"/>
    </xf>
    <xf numFmtId="38" fontId="14" fillId="0" borderId="0" xfId="0" applyNumberFormat="1" applyFont="1" applyAlignment="1">
      <alignment horizontal="right"/>
    </xf>
    <xf numFmtId="38" fontId="14" fillId="0" borderId="0" xfId="0" applyNumberFormat="1" applyFont="1" applyAlignment="1">
      <alignment horizontal="center"/>
    </xf>
    <xf numFmtId="38" fontId="14" fillId="0" borderId="0" xfId="0" applyNumberFormat="1" applyFont="1" applyAlignment="1">
      <alignment horizontal="justify" wrapText="1"/>
    </xf>
    <xf numFmtId="38" fontId="17" fillId="0" borderId="0" xfId="0" applyNumberFormat="1" applyFont="1" applyAlignment="1">
      <alignment horizontal="center"/>
    </xf>
    <xf numFmtId="165" fontId="14" fillId="0" borderId="0" xfId="0" applyNumberFormat="1" applyFont="1" applyAlignment="1">
      <alignment horizontal="center"/>
    </xf>
    <xf numFmtId="164" fontId="14" fillId="0" borderId="0" xfId="1" applyNumberFormat="1" applyFont="1" applyBorder="1"/>
    <xf numFmtId="0" fontId="14" fillId="0" borderId="0" xfId="0" applyFont="1" applyAlignment="1">
      <alignment horizontal="left"/>
    </xf>
    <xf numFmtId="0" fontId="12" fillId="0" borderId="0" xfId="0" applyFont="1"/>
    <xf numFmtId="38" fontId="3" fillId="0" borderId="0" xfId="0" applyNumberFormat="1" applyFont="1"/>
    <xf numFmtId="0" fontId="5" fillId="0" borderId="0" xfId="3" quotePrefix="1" applyFont="1"/>
    <xf numFmtId="38" fontId="5" fillId="0" borderId="0" xfId="0" applyNumberFormat="1" applyFont="1"/>
    <xf numFmtId="38" fontId="3" fillId="0" borderId="0" xfId="0" quotePrefix="1" applyNumberFormat="1" applyFont="1" applyAlignment="1">
      <alignment horizontal="right"/>
    </xf>
    <xf numFmtId="0" fontId="3" fillId="0" borderId="0" xfId="0" applyFont="1" applyAlignment="1">
      <alignment horizontal="left"/>
    </xf>
    <xf numFmtId="38" fontId="5" fillId="0" borderId="0" xfId="0" applyNumberFormat="1" applyFont="1" applyAlignment="1">
      <alignment horizontal="center"/>
    </xf>
    <xf numFmtId="0" fontId="26" fillId="0" borderId="0" xfId="0" applyFont="1"/>
    <xf numFmtId="0" fontId="24" fillId="0" borderId="0" xfId="0" applyFont="1"/>
    <xf numFmtId="43" fontId="3" fillId="0" borderId="0" xfId="1" applyFont="1"/>
    <xf numFmtId="166" fontId="3" fillId="0" borderId="0" xfId="0" applyNumberFormat="1" applyFont="1"/>
    <xf numFmtId="9" fontId="3" fillId="0" borderId="0" xfId="0" applyNumberFormat="1" applyFont="1"/>
    <xf numFmtId="10" fontId="3" fillId="0" borderId="0" xfId="0" applyNumberFormat="1" applyFont="1"/>
    <xf numFmtId="164" fontId="3" fillId="0" borderId="0" xfId="0" applyNumberFormat="1" applyFont="1"/>
    <xf numFmtId="164" fontId="0" fillId="0" borderId="0" xfId="0" applyNumberFormat="1"/>
    <xf numFmtId="0" fontId="10" fillId="0" borderId="0" xfId="0" applyFont="1"/>
    <xf numFmtId="43" fontId="28" fillId="0" borderId="0" xfId="1" applyFont="1" applyBorder="1"/>
    <xf numFmtId="43" fontId="28" fillId="0" borderId="0" xfId="1" applyFont="1"/>
    <xf numFmtId="43" fontId="29" fillId="0" borderId="0" xfId="1" applyFont="1"/>
    <xf numFmtId="43" fontId="30" fillId="0" borderId="0" xfId="1" applyFont="1" applyBorder="1"/>
    <xf numFmtId="164" fontId="28" fillId="0" borderId="0" xfId="1" applyNumberFormat="1" applyFont="1" applyBorder="1"/>
    <xf numFmtId="164" fontId="30" fillId="0" borderId="0" xfId="1" applyNumberFormat="1" applyFont="1" applyBorder="1"/>
    <xf numFmtId="43" fontId="29" fillId="0" borderId="0" xfId="1" applyFont="1" applyBorder="1"/>
    <xf numFmtId="164" fontId="30" fillId="0" borderId="1" xfId="1" applyNumberFormat="1" applyFont="1" applyBorder="1"/>
    <xf numFmtId="43" fontId="31" fillId="0" borderId="0" xfId="1" applyFont="1" applyBorder="1"/>
    <xf numFmtId="43" fontId="29" fillId="0" borderId="0" xfId="1" applyFont="1" applyBorder="1" applyAlignment="1">
      <alignment horizontal="left"/>
    </xf>
    <xf numFmtId="43" fontId="28" fillId="0" borderId="0" xfId="1" applyFont="1" applyFill="1" applyBorder="1"/>
    <xf numFmtId="43" fontId="28" fillId="0" borderId="5" xfId="1" applyFont="1" applyBorder="1"/>
    <xf numFmtId="43" fontId="30" fillId="0" borderId="3" xfId="1" applyFont="1" applyBorder="1"/>
    <xf numFmtId="43" fontId="30" fillId="0" borderId="6" xfId="1" applyFont="1" applyBorder="1"/>
    <xf numFmtId="43" fontId="30" fillId="0" borderId="0" xfId="1" applyFont="1" applyFill="1" applyBorder="1"/>
    <xf numFmtId="43" fontId="27" fillId="0" borderId="0" xfId="1" applyFont="1"/>
    <xf numFmtId="0" fontId="32" fillId="0" borderId="0" xfId="0" applyFont="1" applyAlignment="1">
      <alignment horizontal="left"/>
    </xf>
    <xf numFmtId="0" fontId="33" fillId="0" borderId="0" xfId="0" applyFont="1"/>
    <xf numFmtId="0" fontId="32" fillId="0" borderId="0" xfId="0" applyFont="1"/>
    <xf numFmtId="0" fontId="33" fillId="0" borderId="5" xfId="0" applyFont="1" applyBorder="1"/>
    <xf numFmtId="0" fontId="32" fillId="0" borderId="2" xfId="0" applyFont="1" applyBorder="1"/>
    <xf numFmtId="0" fontId="32" fillId="0" borderId="2" xfId="0" applyFont="1" applyBorder="1" applyAlignment="1">
      <alignment horizontal="right"/>
    </xf>
    <xf numFmtId="0" fontId="32" fillId="0" borderId="7" xfId="0" applyFont="1" applyBorder="1" applyAlignment="1">
      <alignment horizontal="right"/>
    </xf>
    <xf numFmtId="0" fontId="32" fillId="0" borderId="0" xfId="0" applyFont="1" applyAlignment="1">
      <alignment horizontal="right"/>
    </xf>
    <xf numFmtId="0" fontId="33" fillId="0" borderId="2" xfId="0" applyFont="1" applyBorder="1"/>
    <xf numFmtId="164" fontId="33" fillId="0" borderId="2" xfId="1" applyNumberFormat="1" applyFont="1" applyBorder="1"/>
    <xf numFmtId="164" fontId="32" fillId="0" borderId="2" xfId="1" applyNumberFormat="1" applyFont="1" applyBorder="1"/>
    <xf numFmtId="164" fontId="32" fillId="0" borderId="4" xfId="1" applyNumberFormat="1" applyFont="1" applyBorder="1"/>
    <xf numFmtId="0" fontId="34" fillId="0" borderId="2" xfId="0" applyFont="1" applyBorder="1"/>
    <xf numFmtId="164" fontId="33" fillId="0" borderId="7" xfId="1" applyNumberFormat="1" applyFont="1" applyBorder="1"/>
    <xf numFmtId="164" fontId="33" fillId="0" borderId="8" xfId="1" applyNumberFormat="1" applyFont="1" applyBorder="1"/>
    <xf numFmtId="0" fontId="33" fillId="0" borderId="2" xfId="0" applyFont="1" applyBorder="1" applyAlignment="1">
      <alignment horizontal="left"/>
    </xf>
    <xf numFmtId="164" fontId="33" fillId="0" borderId="0" xfId="0" applyNumberFormat="1" applyFont="1"/>
    <xf numFmtId="164" fontId="32" fillId="0" borderId="0" xfId="1" applyNumberFormat="1" applyFont="1" applyBorder="1"/>
    <xf numFmtId="4" fontId="32" fillId="0" borderId="0" xfId="0" applyNumberFormat="1" applyFont="1"/>
    <xf numFmtId="0" fontId="32" fillId="0" borderId="9" xfId="0" applyFont="1" applyBorder="1"/>
    <xf numFmtId="43" fontId="35" fillId="0" borderId="0" xfId="1" applyFont="1" applyFill="1" applyBorder="1"/>
    <xf numFmtId="43" fontId="32" fillId="0" borderId="0" xfId="1" applyFont="1"/>
    <xf numFmtId="0" fontId="27" fillId="0" borderId="0" xfId="0" applyFont="1"/>
    <xf numFmtId="43" fontId="30" fillId="0" borderId="0" xfId="1" applyFont="1" applyBorder="1" applyAlignment="1">
      <alignment horizontal="right"/>
    </xf>
    <xf numFmtId="0" fontId="36" fillId="0" borderId="0" xfId="0" applyFont="1"/>
    <xf numFmtId="9" fontId="36" fillId="0" borderId="0" xfId="0" applyNumberFormat="1" applyFont="1"/>
    <xf numFmtId="0" fontId="36" fillId="0" borderId="10" xfId="0" applyFont="1" applyBorder="1"/>
    <xf numFmtId="0" fontId="38" fillId="0" borderId="11" xfId="0" applyFont="1" applyBorder="1"/>
    <xf numFmtId="0" fontId="38" fillId="0" borderId="3" xfId="0" applyFont="1" applyBorder="1"/>
    <xf numFmtId="0" fontId="36" fillId="0" borderId="3" xfId="0" applyFont="1" applyBorder="1"/>
    <xf numFmtId="0" fontId="36" fillId="0" borderId="12" xfId="0" applyFont="1" applyBorder="1"/>
    <xf numFmtId="164" fontId="36" fillId="0" borderId="14" xfId="1" applyNumberFormat="1" applyFont="1" applyBorder="1"/>
    <xf numFmtId="164" fontId="36" fillId="0" borderId="10" xfId="1" applyNumberFormat="1" applyFont="1" applyBorder="1"/>
    <xf numFmtId="164" fontId="37" fillId="0" borderId="13" xfId="1" applyNumberFormat="1" applyFont="1" applyBorder="1"/>
    <xf numFmtId="0" fontId="36" fillId="0" borderId="15" xfId="0" applyFont="1" applyBorder="1"/>
    <xf numFmtId="0" fontId="36" fillId="0" borderId="5" xfId="0" applyFont="1" applyBorder="1"/>
    <xf numFmtId="0" fontId="36" fillId="0" borderId="16" xfId="0" applyFont="1" applyBorder="1"/>
    <xf numFmtId="0" fontId="36" fillId="0" borderId="11" xfId="0" applyFont="1" applyBorder="1"/>
    <xf numFmtId="0" fontId="36" fillId="0" borderId="2" xfId="0" applyFont="1" applyBorder="1"/>
    <xf numFmtId="0" fontId="36" fillId="0" borderId="17" xfId="0" applyFont="1" applyBorder="1"/>
    <xf numFmtId="164" fontId="36" fillId="0" borderId="17" xfId="1" applyNumberFormat="1" applyFont="1" applyBorder="1"/>
    <xf numFmtId="0" fontId="36" fillId="0" borderId="4" xfId="0" applyFont="1" applyBorder="1"/>
    <xf numFmtId="0" fontId="36" fillId="0" borderId="13" xfId="0" applyFont="1" applyBorder="1"/>
    <xf numFmtId="0" fontId="36" fillId="0" borderId="10" xfId="0" applyFont="1" applyBorder="1" applyAlignment="1">
      <alignment horizontal="left"/>
    </xf>
    <xf numFmtId="0" fontId="36" fillId="0" borderId="18" xfId="0" applyFont="1" applyBorder="1"/>
    <xf numFmtId="0" fontId="36" fillId="0" borderId="7" xfId="0" applyFont="1" applyBorder="1"/>
    <xf numFmtId="0" fontId="36" fillId="0" borderId="19" xfId="0" applyFont="1" applyBorder="1"/>
    <xf numFmtId="0" fontId="39" fillId="0" borderId="19" xfId="0" applyFont="1" applyBorder="1"/>
    <xf numFmtId="167" fontId="36" fillId="0" borderId="0" xfId="0" applyNumberFormat="1" applyFont="1"/>
    <xf numFmtId="0" fontId="40" fillId="0" borderId="0" xfId="0" applyFont="1"/>
    <xf numFmtId="9" fontId="40" fillId="0" borderId="0" xfId="0" applyNumberFormat="1" applyFont="1"/>
    <xf numFmtId="164" fontId="40" fillId="0" borderId="0" xfId="1" applyNumberFormat="1" applyFont="1"/>
    <xf numFmtId="164" fontId="41" fillId="0" borderId="0" xfId="1" applyNumberFormat="1" applyFont="1"/>
    <xf numFmtId="164" fontId="41" fillId="0" borderId="20" xfId="1" applyNumberFormat="1" applyFont="1" applyBorder="1"/>
    <xf numFmtId="164" fontId="40" fillId="0" borderId="5" xfId="1" applyNumberFormat="1" applyFont="1" applyBorder="1"/>
    <xf numFmtId="0" fontId="41" fillId="0" borderId="0" xfId="0" applyFont="1"/>
    <xf numFmtId="43" fontId="40" fillId="0" borderId="0" xfId="1" applyFont="1"/>
    <xf numFmtId="43" fontId="5" fillId="0" borderId="0" xfId="1" applyFont="1"/>
    <xf numFmtId="0" fontId="3" fillId="0" borderId="0" xfId="0" applyFont="1" applyAlignment="1">
      <alignment horizontal="left" vertical="top"/>
    </xf>
    <xf numFmtId="0" fontId="3" fillId="0" borderId="0" xfId="0" applyFont="1" applyAlignment="1">
      <alignment horizontal="justify"/>
    </xf>
    <xf numFmtId="38" fontId="3" fillId="0" borderId="0" xfId="0" quotePrefix="1" applyNumberFormat="1" applyFont="1"/>
    <xf numFmtId="0" fontId="48" fillId="0" borderId="0" xfId="0" applyFont="1"/>
    <xf numFmtId="0" fontId="43" fillId="0" borderId="0" xfId="0" applyFont="1" applyAlignment="1">
      <alignment vertical="center"/>
    </xf>
    <xf numFmtId="0" fontId="0" fillId="0" borderId="0" xfId="0" applyAlignment="1">
      <alignment wrapText="1"/>
    </xf>
    <xf numFmtId="0" fontId="44" fillId="0" borderId="0" xfId="0" applyFont="1" applyAlignment="1">
      <alignment vertical="center"/>
    </xf>
    <xf numFmtId="0" fontId="45" fillId="0" borderId="0" xfId="0" applyFont="1" applyAlignment="1">
      <alignment vertical="center"/>
    </xf>
    <xf numFmtId="0" fontId="45" fillId="0" borderId="0" xfId="0" applyFont="1" applyAlignment="1">
      <alignment wrapText="1"/>
    </xf>
    <xf numFmtId="0" fontId="47" fillId="0" borderId="0" xfId="0" applyFont="1" applyAlignment="1">
      <alignment vertical="center"/>
    </xf>
    <xf numFmtId="0" fontId="42" fillId="0" borderId="0" xfId="0" applyFont="1" applyAlignment="1">
      <alignment vertical="center"/>
    </xf>
    <xf numFmtId="0" fontId="3" fillId="0" borderId="0" xfId="0" quotePrefix="1" applyFont="1" applyAlignment="1">
      <alignment horizontal="center"/>
    </xf>
    <xf numFmtId="16" fontId="3" fillId="0" borderId="0" xfId="0" quotePrefix="1" applyNumberFormat="1" applyFont="1" applyAlignment="1">
      <alignment horizontal="center"/>
    </xf>
    <xf numFmtId="0" fontId="45" fillId="0" borderId="0" xfId="0" applyFont="1" applyAlignment="1">
      <alignment horizontal="center" wrapText="1"/>
    </xf>
    <xf numFmtId="0" fontId="46" fillId="0" borderId="0" xfId="0" applyFont="1" applyAlignment="1">
      <alignment wrapText="1"/>
    </xf>
    <xf numFmtId="0" fontId="44" fillId="0" borderId="0" xfId="0" applyFont="1" applyAlignment="1">
      <alignment wrapText="1"/>
    </xf>
    <xf numFmtId="0" fontId="0" fillId="0" borderId="0" xfId="0" quotePrefix="1" applyAlignment="1">
      <alignment wrapText="1"/>
    </xf>
    <xf numFmtId="0" fontId="5" fillId="0" borderId="2" xfId="0" applyFont="1" applyBorder="1" applyAlignment="1">
      <alignment vertical="center"/>
    </xf>
    <xf numFmtId="38" fontId="5" fillId="0" borderId="2" xfId="0" applyNumberFormat="1" applyFont="1" applyBorder="1"/>
    <xf numFmtId="0" fontId="3" fillId="0" borderId="2" xfId="0" applyFont="1" applyBorder="1"/>
    <xf numFmtId="0" fontId="5" fillId="0" borderId="2" xfId="0" applyFont="1" applyBorder="1"/>
    <xf numFmtId="0" fontId="5" fillId="0" borderId="2" xfId="0" applyFont="1" applyBorder="1" applyAlignment="1">
      <alignment horizontal="center"/>
    </xf>
    <xf numFmtId="38" fontId="3" fillId="0" borderId="2" xfId="0" applyNumberFormat="1" applyFont="1" applyBorder="1"/>
    <xf numFmtId="164" fontId="3" fillId="0" borderId="2" xfId="0" applyNumberFormat="1" applyFont="1" applyBorder="1"/>
    <xf numFmtId="164" fontId="5" fillId="0" borderId="2" xfId="0" applyNumberFormat="1" applyFont="1" applyBorder="1"/>
    <xf numFmtId="164" fontId="2" fillId="0" borderId="2" xfId="0" applyNumberFormat="1" applyFont="1" applyBorder="1"/>
    <xf numFmtId="164" fontId="7" fillId="0" borderId="2" xfId="0" applyNumberFormat="1" applyFont="1" applyBorder="1"/>
    <xf numFmtId="164" fontId="3" fillId="0" borderId="2" xfId="1" applyNumberFormat="1" applyFont="1" applyBorder="1"/>
    <xf numFmtId="164" fontId="5" fillId="0" borderId="2" xfId="1" applyNumberFormat="1" applyFont="1" applyBorder="1"/>
    <xf numFmtId="38" fontId="5" fillId="0" borderId="2" xfId="0" quotePrefix="1" applyNumberFormat="1" applyFont="1" applyBorder="1" applyAlignment="1">
      <alignment horizontal="right"/>
    </xf>
    <xf numFmtId="37" fontId="3" fillId="0" borderId="2" xfId="0" applyNumberFormat="1" applyFont="1" applyBorder="1"/>
    <xf numFmtId="0" fontId="3" fillId="0" borderId="2" xfId="0" applyFont="1" applyBorder="1" applyAlignment="1">
      <alignment horizontal="left"/>
    </xf>
    <xf numFmtId="0" fontId="5" fillId="0" borderId="2" xfId="0" applyFont="1" applyBorder="1" applyAlignment="1">
      <alignment horizontal="left"/>
    </xf>
    <xf numFmtId="0" fontId="5" fillId="0" borderId="2" xfId="0" quotePrefix="1" applyFont="1" applyBorder="1" applyAlignment="1">
      <alignment horizontal="right"/>
    </xf>
    <xf numFmtId="0" fontId="23" fillId="0" borderId="2" xfId="0" applyFont="1" applyBorder="1"/>
    <xf numFmtId="0" fontId="5" fillId="0" borderId="2" xfId="0" applyFont="1" applyBorder="1" applyAlignment="1">
      <alignment horizontal="right"/>
    </xf>
    <xf numFmtId="38" fontId="23" fillId="2" borderId="2" xfId="0" applyNumberFormat="1" applyFont="1" applyFill="1" applyBorder="1"/>
    <xf numFmtId="0" fontId="49" fillId="0" borderId="0" xfId="0" applyFont="1"/>
    <xf numFmtId="0" fontId="50" fillId="0" borderId="0" xfId="0" applyFont="1"/>
    <xf numFmtId="0" fontId="51" fillId="0" borderId="0" xfId="0" applyFont="1"/>
    <xf numFmtId="0" fontId="52" fillId="0" borderId="0" xfId="0" applyFont="1"/>
    <xf numFmtId="0" fontId="53" fillId="0" borderId="0" xfId="0" applyFont="1"/>
    <xf numFmtId="0" fontId="51" fillId="0" borderId="0" xfId="0" applyFont="1" applyAlignment="1">
      <alignment horizontal="center"/>
    </xf>
    <xf numFmtId="0" fontId="53" fillId="0" borderId="0" xfId="0" applyFont="1" applyAlignment="1">
      <alignment horizontal="center"/>
    </xf>
    <xf numFmtId="3" fontId="51" fillId="0" borderId="0" xfId="0" applyNumberFormat="1" applyFont="1" applyAlignment="1">
      <alignment horizontal="center"/>
    </xf>
    <xf numFmtId="0" fontId="52" fillId="0" borderId="0" xfId="0" applyFont="1" applyAlignment="1">
      <alignment horizontal="center"/>
    </xf>
    <xf numFmtId="37" fontId="52" fillId="0" borderId="0" xfId="0" applyNumberFormat="1" applyFont="1" applyAlignment="1">
      <alignment horizontal="center"/>
    </xf>
    <xf numFmtId="38" fontId="51" fillId="0" borderId="6" xfId="0" applyNumberFormat="1" applyFont="1" applyBorder="1" applyAlignment="1">
      <alignment horizontal="center"/>
    </xf>
    <xf numFmtId="0" fontId="54" fillId="0" borderId="0" xfId="0" applyFont="1"/>
    <xf numFmtId="38" fontId="52" fillId="0" borderId="0" xfId="0" applyNumberFormat="1" applyFont="1" applyAlignment="1">
      <alignment horizontal="center"/>
    </xf>
    <xf numFmtId="164" fontId="52" fillId="0" borderId="0" xfId="1" applyNumberFormat="1" applyFont="1" applyFill="1" applyBorder="1" applyAlignment="1">
      <alignment horizontal="center"/>
    </xf>
    <xf numFmtId="37" fontId="51" fillId="0" borderId="6" xfId="0" applyNumberFormat="1" applyFont="1" applyBorder="1" applyAlignment="1">
      <alignment horizontal="center"/>
    </xf>
    <xf numFmtId="38" fontId="50" fillId="0" borderId="0" xfId="0" applyNumberFormat="1" applyFont="1"/>
    <xf numFmtId="49" fontId="51" fillId="0" borderId="0" xfId="0" applyNumberFormat="1" applyFont="1" applyAlignment="1">
      <alignment horizontal="center"/>
    </xf>
    <xf numFmtId="164" fontId="51" fillId="0" borderId="0" xfId="1" applyNumberFormat="1" applyFont="1" applyFill="1" applyBorder="1" applyAlignment="1">
      <alignment horizontal="center"/>
    </xf>
    <xf numFmtId="164" fontId="51" fillId="0" borderId="1" xfId="1" applyNumberFormat="1" applyFont="1" applyFill="1" applyBorder="1" applyAlignment="1">
      <alignment horizontal="center"/>
    </xf>
    <xf numFmtId="164" fontId="51" fillId="0" borderId="0" xfId="0" applyNumberFormat="1" applyFont="1" applyAlignment="1">
      <alignment horizontal="center"/>
    </xf>
    <xf numFmtId="43" fontId="52" fillId="0" borderId="0" xfId="1" applyFont="1" applyFill="1" applyBorder="1" applyAlignment="1">
      <alignment horizontal="center"/>
    </xf>
    <xf numFmtId="0" fontId="55" fillId="0" borderId="0" xfId="0" applyFont="1" applyAlignment="1">
      <alignment horizontal="center"/>
    </xf>
    <xf numFmtId="43" fontId="55" fillId="0" borderId="0" xfId="1" applyFont="1" applyFill="1" applyBorder="1" applyAlignment="1">
      <alignment horizontal="center"/>
    </xf>
    <xf numFmtId="0" fontId="51" fillId="0" borderId="0" xfId="0" applyFont="1" applyAlignment="1">
      <alignment vertical="top"/>
    </xf>
    <xf numFmtId="0" fontId="52" fillId="0" borderId="0" xfId="0" applyFont="1" applyAlignment="1">
      <alignment horizontal="justify" vertical="justify"/>
    </xf>
    <xf numFmtId="43" fontId="0" fillId="0" borderId="0" xfId="0" applyNumberFormat="1"/>
    <xf numFmtId="0" fontId="46" fillId="0" borderId="0" xfId="0" applyFont="1"/>
    <xf numFmtId="0" fontId="56" fillId="0" borderId="2" xfId="0" applyFont="1" applyBorder="1"/>
    <xf numFmtId="17" fontId="56" fillId="0" borderId="2" xfId="0" applyNumberFormat="1" applyFont="1" applyBorder="1"/>
    <xf numFmtId="164" fontId="46" fillId="0" borderId="2" xfId="1" applyNumberFormat="1" applyFont="1" applyBorder="1"/>
    <xf numFmtId="164" fontId="56" fillId="0" borderId="2" xfId="1" applyNumberFormat="1" applyFont="1" applyBorder="1"/>
    <xf numFmtId="164" fontId="56" fillId="0" borderId="2" xfId="1" applyNumberFormat="1" applyFont="1" applyFill="1" applyBorder="1"/>
    <xf numFmtId="0" fontId="46" fillId="0" borderId="2" xfId="0" applyFont="1" applyBorder="1"/>
    <xf numFmtId="0" fontId="56" fillId="0" borderId="0" xfId="0" applyFont="1"/>
    <xf numFmtId="0" fontId="56" fillId="0" borderId="2" xfId="0" applyFont="1" applyBorder="1" applyAlignment="1">
      <alignment horizontal="left"/>
    </xf>
    <xf numFmtId="0" fontId="46" fillId="0" borderId="0" xfId="0" applyFont="1" applyAlignment="1">
      <alignment horizontal="left"/>
    </xf>
    <xf numFmtId="0" fontId="0" fillId="3" borderId="0" xfId="0" applyFill="1"/>
    <xf numFmtId="0" fontId="18" fillId="3" borderId="0" xfId="0" applyFont="1" applyFill="1"/>
    <xf numFmtId="0" fontId="46" fillId="0" borderId="2" xfId="0" applyFont="1" applyBorder="1" applyAlignment="1">
      <alignment horizontal="left"/>
    </xf>
    <xf numFmtId="3" fontId="46" fillId="0" borderId="2" xfId="0" applyNumberFormat="1" applyFont="1" applyBorder="1" applyAlignment="1">
      <alignment horizontal="left"/>
    </xf>
    <xf numFmtId="3" fontId="56" fillId="0" borderId="2" xfId="0" applyNumberFormat="1" applyFont="1" applyBorder="1" applyAlignment="1">
      <alignment horizontal="left"/>
    </xf>
    <xf numFmtId="3" fontId="60" fillId="0" borderId="2" xfId="0" applyNumberFormat="1" applyFont="1" applyBorder="1" applyAlignment="1">
      <alignment horizontal="left"/>
    </xf>
    <xf numFmtId="0" fontId="60" fillId="0" borderId="2" xfId="0" applyFont="1" applyBorder="1" applyAlignment="1">
      <alignment horizontal="left"/>
    </xf>
    <xf numFmtId="0" fontId="59" fillId="0" borderId="2" xfId="0" applyFont="1" applyBorder="1"/>
    <xf numFmtId="3" fontId="18" fillId="0" borderId="2" xfId="0" applyNumberFormat="1" applyFont="1" applyBorder="1"/>
    <xf numFmtId="0" fontId="0" fillId="0" borderId="2" xfId="0" applyBorder="1"/>
    <xf numFmtId="3" fontId="0" fillId="0" borderId="2" xfId="0" applyNumberFormat="1" applyBorder="1"/>
    <xf numFmtId="3" fontId="56" fillId="0" borderId="0" xfId="0" applyNumberFormat="1" applyFont="1" applyAlignment="1">
      <alignment horizontal="left"/>
    </xf>
    <xf numFmtId="3" fontId="56" fillId="0" borderId="2" xfId="0" applyNumberFormat="1" applyFont="1" applyBorder="1" applyAlignment="1">
      <alignment horizontal="right"/>
    </xf>
    <xf numFmtId="168" fontId="18" fillId="0" borderId="3" xfId="0" applyNumberFormat="1" applyFont="1" applyBorder="1"/>
    <xf numFmtId="0" fontId="56" fillId="0" borderId="21" xfId="0" applyFont="1" applyBorder="1"/>
    <xf numFmtId="3" fontId="56" fillId="0" borderId="21" xfId="0" applyNumberFormat="1" applyFont="1" applyBorder="1" applyAlignment="1">
      <alignment horizontal="left"/>
    </xf>
    <xf numFmtId="0" fontId="46" fillId="0" borderId="21" xfId="0" applyFont="1" applyBorder="1"/>
    <xf numFmtId="4" fontId="18" fillId="0" borderId="0" xfId="0" applyNumberFormat="1" applyFont="1"/>
    <xf numFmtId="38" fontId="3" fillId="0" borderId="2" xfId="0" applyNumberFormat="1" applyFont="1" applyBorder="1" applyAlignment="1">
      <alignment wrapText="1"/>
    </xf>
    <xf numFmtId="3" fontId="56" fillId="0" borderId="2" xfId="0" applyNumberFormat="1" applyFont="1" applyBorder="1"/>
    <xf numFmtId="0" fontId="0" fillId="0" borderId="2" xfId="0" applyBorder="1" applyAlignment="1">
      <alignment horizontal="center"/>
    </xf>
    <xf numFmtId="17" fontId="0" fillId="0" borderId="2" xfId="0" applyNumberFormat="1" applyBorder="1"/>
    <xf numFmtId="43" fontId="0" fillId="0" borderId="2" xfId="1" applyFont="1" applyBorder="1"/>
    <xf numFmtId="0" fontId="58" fillId="0" borderId="2" xfId="0" applyFont="1" applyBorder="1"/>
    <xf numFmtId="43" fontId="58" fillId="0" borderId="2" xfId="1" applyFont="1" applyFill="1" applyBorder="1"/>
    <xf numFmtId="43" fontId="18" fillId="0" borderId="2" xfId="1" applyFont="1" applyFill="1" applyBorder="1"/>
    <xf numFmtId="14" fontId="46" fillId="0" borderId="2" xfId="0" applyNumberFormat="1" applyFont="1" applyBorder="1" applyAlignment="1">
      <alignment horizontal="left"/>
    </xf>
    <xf numFmtId="164" fontId="46" fillId="0" borderId="2" xfId="1" applyNumberFormat="1" applyFont="1" applyFill="1" applyBorder="1"/>
    <xf numFmtId="43" fontId="46" fillId="0" borderId="2" xfId="1" applyFont="1" applyFill="1" applyBorder="1"/>
    <xf numFmtId="43" fontId="0" fillId="0" borderId="2" xfId="1" applyFont="1" applyFill="1" applyBorder="1"/>
    <xf numFmtId="43" fontId="59" fillId="0" borderId="2" xfId="1" applyFont="1" applyFill="1" applyBorder="1"/>
    <xf numFmtId="43" fontId="58" fillId="0" borderId="2" xfId="0" applyNumberFormat="1" applyFont="1" applyBorder="1"/>
    <xf numFmtId="43" fontId="18" fillId="0" borderId="2" xfId="1" applyFont="1" applyBorder="1"/>
    <xf numFmtId="0" fontId="62" fillId="0" borderId="2" xfId="0" applyFont="1" applyBorder="1"/>
    <xf numFmtId="0" fontId="56" fillId="0" borderId="2" xfId="0" applyFont="1" applyBorder="1" applyAlignment="1">
      <alignment wrapText="1"/>
    </xf>
    <xf numFmtId="0" fontId="57" fillId="0" borderId="2" xfId="0" applyFont="1" applyBorder="1" applyAlignment="1">
      <alignment wrapText="1"/>
    </xf>
    <xf numFmtId="164" fontId="0" fillId="0" borderId="2" xfId="1" applyNumberFormat="1" applyFont="1" applyBorder="1"/>
    <xf numFmtId="0" fontId="57" fillId="0" borderId="2" xfId="0" applyFont="1" applyBorder="1"/>
    <xf numFmtId="43" fontId="46" fillId="0" borderId="2" xfId="1" applyFont="1" applyBorder="1" applyAlignment="1">
      <alignment horizontal="left"/>
    </xf>
    <xf numFmtId="0" fontId="46" fillId="4" borderId="2" xfId="0" applyFont="1" applyFill="1" applyBorder="1" applyAlignment="1">
      <alignment horizontal="left"/>
    </xf>
    <xf numFmtId="0" fontId="58" fillId="0" borderId="2" xfId="0" applyFont="1" applyBorder="1" applyAlignment="1">
      <alignment wrapText="1"/>
    </xf>
    <xf numFmtId="0" fontId="0" fillId="0" borderId="2" xfId="0" applyBorder="1" applyAlignment="1">
      <alignment wrapText="1"/>
    </xf>
    <xf numFmtId="0" fontId="0" fillId="0" borderId="0" xfId="0" applyAlignment="1">
      <alignment horizontal="center"/>
    </xf>
    <xf numFmtId="0" fontId="3" fillId="0" borderId="0" xfId="0" applyFont="1" applyAlignment="1">
      <alignment horizontal="justify" wrapText="1"/>
    </xf>
    <xf numFmtId="38" fontId="14" fillId="0" borderId="0" xfId="0" applyNumberFormat="1" applyFont="1" applyAlignment="1">
      <alignment horizontal="justify" wrapText="1"/>
    </xf>
    <xf numFmtId="0" fontId="14" fillId="0" borderId="0" xfId="0" applyFont="1" applyAlignment="1">
      <alignment horizontal="justify" wrapText="1"/>
    </xf>
    <xf numFmtId="38" fontId="14" fillId="0" borderId="0" xfId="0" applyNumberFormat="1" applyFont="1" applyAlignment="1">
      <alignment horizontal="justify" vertical="top" wrapText="1"/>
    </xf>
    <xf numFmtId="0" fontId="14" fillId="0" borderId="0" xfId="0" applyFont="1" applyAlignment="1">
      <alignment horizontal="justify" vertical="top" wrapText="1"/>
    </xf>
    <xf numFmtId="0" fontId="25" fillId="0" borderId="0" xfId="0" applyFont="1" applyAlignment="1">
      <alignment horizontal="justify" wrapText="1"/>
    </xf>
    <xf numFmtId="0" fontId="18" fillId="0" borderId="5" xfId="0" applyFont="1" applyBorder="1" applyAlignment="1">
      <alignment horizontal="left"/>
    </xf>
    <xf numFmtId="0" fontId="61" fillId="0" borderId="5" xfId="0" applyFont="1" applyBorder="1" applyAlignment="1">
      <alignment horizontal="center"/>
    </xf>
    <xf numFmtId="0" fontId="56" fillId="0" borderId="5" xfId="0" applyFont="1" applyBorder="1" applyAlignment="1">
      <alignment horizontal="center"/>
    </xf>
    <xf numFmtId="0" fontId="58" fillId="0" borderId="11" xfId="0" applyFont="1" applyBorder="1" applyAlignment="1">
      <alignment horizontal="left"/>
    </xf>
    <xf numFmtId="0" fontId="58" fillId="0" borderId="3" xfId="0" applyFont="1" applyBorder="1" applyAlignment="1">
      <alignment horizontal="left"/>
    </xf>
    <xf numFmtId="0" fontId="58" fillId="0" borderId="12" xfId="0" applyFont="1" applyBorder="1" applyAlignment="1">
      <alignment horizontal="left"/>
    </xf>
    <xf numFmtId="0" fontId="18" fillId="0" borderId="18" xfId="0" applyFont="1" applyBorder="1" applyAlignment="1">
      <alignment horizontal="left"/>
    </xf>
    <xf numFmtId="0" fontId="18" fillId="0" borderId="0" xfId="0" applyFont="1" applyAlignment="1">
      <alignment horizontal="left"/>
    </xf>
  </cellXfs>
  <cellStyles count="6">
    <cellStyle name="Comma" xfId="1" builtinId="3"/>
    <cellStyle name="Normal" xfId="0" builtinId="0"/>
    <cellStyle name="Normal 2" xfId="5" xr:uid="{00000000-0005-0000-0000-000002000000}"/>
    <cellStyle name="Normal 3" xfId="4" xr:uid="{00000000-0005-0000-0000-000003000000}"/>
    <cellStyle name="Normal 8" xfId="2" xr:uid="{00000000-0005-0000-0000-000004000000}"/>
    <cellStyle name="Normal_Audit 2001" xfId="3"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209551</xdr:colOff>
      <xdr:row>1</xdr:row>
      <xdr:rowOff>161925</xdr:rowOff>
    </xdr:from>
    <xdr:to>
      <xdr:col>3</xdr:col>
      <xdr:colOff>28575</xdr:colOff>
      <xdr:row>11</xdr:row>
      <xdr:rowOff>152400</xdr:rowOff>
    </xdr:to>
    <xdr:pic>
      <xdr:nvPicPr>
        <xdr:cNvPr id="3" name="Picture 2">
          <a:extLst>
            <a:ext uri="{FF2B5EF4-FFF2-40B4-BE49-F238E27FC236}">
              <a16:creationId xmlns:a16="http://schemas.microsoft.com/office/drawing/2014/main" id="{AC038FD7-5F06-0948-5352-11B5B5E548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9151" y="352425"/>
          <a:ext cx="1952624" cy="18954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7:I22"/>
  <sheetViews>
    <sheetView workbookViewId="0">
      <selection activeCell="L13" sqref="L13"/>
    </sheetView>
  </sheetViews>
  <sheetFormatPr defaultRowHeight="15" x14ac:dyDescent="0.25"/>
  <cols>
    <col min="4" max="4" width="10.5703125" bestFit="1" customWidth="1"/>
    <col min="5" max="5" width="9.28515625" bestFit="1" customWidth="1"/>
    <col min="6" max="6" width="9.5703125" bestFit="1" customWidth="1"/>
    <col min="7" max="7" width="9.28515625" bestFit="1" customWidth="1"/>
    <col min="8" max="9" width="10.5703125" bestFit="1" customWidth="1"/>
  </cols>
  <sheetData>
    <row r="7" spans="3:9" x14ac:dyDescent="0.25">
      <c r="C7" t="s">
        <v>2</v>
      </c>
      <c r="D7" s="260" t="s">
        <v>3</v>
      </c>
      <c r="E7" s="260"/>
      <c r="F7" s="260"/>
      <c r="G7" s="260"/>
      <c r="H7" s="260"/>
      <c r="I7" t="s">
        <v>1</v>
      </c>
    </row>
    <row r="8" spans="3:9" x14ac:dyDescent="0.25">
      <c r="D8" t="s">
        <v>4</v>
      </c>
      <c r="E8" t="s">
        <v>5</v>
      </c>
      <c r="F8" t="s">
        <v>0</v>
      </c>
      <c r="G8" t="s">
        <v>6</v>
      </c>
      <c r="H8" t="s">
        <v>7</v>
      </c>
    </row>
    <row r="9" spans="3:9" x14ac:dyDescent="0.25">
      <c r="C9" t="s">
        <v>8</v>
      </c>
      <c r="D9" s="1">
        <v>11850</v>
      </c>
      <c r="E9" s="1">
        <v>450</v>
      </c>
      <c r="F9" s="1">
        <v>1250</v>
      </c>
      <c r="G9" s="1">
        <v>700</v>
      </c>
      <c r="H9" s="1">
        <v>61800</v>
      </c>
      <c r="I9" s="1">
        <f>SUM(D9:H9)</f>
        <v>76050</v>
      </c>
    </row>
    <row r="10" spans="3:9" x14ac:dyDescent="0.25">
      <c r="C10" t="s">
        <v>9</v>
      </c>
      <c r="D10" s="1">
        <f>10700</f>
        <v>10700</v>
      </c>
      <c r="E10" s="1">
        <v>150</v>
      </c>
      <c r="F10" s="1">
        <v>200</v>
      </c>
      <c r="G10" s="1"/>
      <c r="H10" s="1">
        <v>62900</v>
      </c>
      <c r="I10" s="1">
        <f t="shared" ref="I10:I20" si="0">SUM(D10:H10)</f>
        <v>73950</v>
      </c>
    </row>
    <row r="11" spans="3:9" x14ac:dyDescent="0.25">
      <c r="C11" t="s">
        <v>10</v>
      </c>
      <c r="D11" s="1">
        <v>13800</v>
      </c>
      <c r="E11" s="1">
        <v>300</v>
      </c>
      <c r="F11" s="1">
        <v>700</v>
      </c>
      <c r="G11" s="1"/>
      <c r="H11" s="1">
        <v>64000</v>
      </c>
      <c r="I11" s="1">
        <f t="shared" si="0"/>
        <v>78800</v>
      </c>
    </row>
    <row r="12" spans="3:9" x14ac:dyDescent="0.25">
      <c r="C12" t="s">
        <v>11</v>
      </c>
      <c r="D12" s="1">
        <f>6450</f>
        <v>6450</v>
      </c>
      <c r="E12" s="1">
        <v>600</v>
      </c>
      <c r="F12" s="1">
        <v>2700</v>
      </c>
      <c r="G12" s="1"/>
      <c r="H12" s="1">
        <v>65600</v>
      </c>
      <c r="I12" s="1">
        <f t="shared" si="0"/>
        <v>75350</v>
      </c>
    </row>
    <row r="13" spans="3:9" x14ac:dyDescent="0.25">
      <c r="C13" t="s">
        <v>12</v>
      </c>
      <c r="D13" s="1">
        <f>11200</f>
        <v>11200</v>
      </c>
      <c r="E13" s="1">
        <v>750</v>
      </c>
      <c r="F13" s="1">
        <v>2950</v>
      </c>
      <c r="G13" s="1">
        <v>100</v>
      </c>
      <c r="H13" s="1">
        <v>67000</v>
      </c>
      <c r="I13" s="1">
        <f t="shared" si="0"/>
        <v>82000</v>
      </c>
    </row>
    <row r="14" spans="3:9" x14ac:dyDescent="0.25">
      <c r="C14" t="s">
        <v>13</v>
      </c>
      <c r="D14" s="1">
        <v>7950</v>
      </c>
      <c r="E14" s="1">
        <v>300</v>
      </c>
      <c r="F14" s="1">
        <v>600</v>
      </c>
      <c r="G14" s="1">
        <v>100</v>
      </c>
      <c r="H14" s="1">
        <v>71700</v>
      </c>
      <c r="I14" s="1">
        <f t="shared" si="0"/>
        <v>80650</v>
      </c>
    </row>
    <row r="15" spans="3:9" x14ac:dyDescent="0.25">
      <c r="C15" t="s">
        <v>14</v>
      </c>
      <c r="D15" s="1">
        <f>9300</f>
        <v>9300</v>
      </c>
      <c r="E15" s="1">
        <v>450</v>
      </c>
      <c r="F15" s="1">
        <v>1500</v>
      </c>
      <c r="G15" s="1">
        <v>700</v>
      </c>
      <c r="H15" s="1">
        <v>72300</v>
      </c>
      <c r="I15" s="1">
        <f t="shared" si="0"/>
        <v>84250</v>
      </c>
    </row>
    <row r="16" spans="3:9" x14ac:dyDescent="0.25">
      <c r="C16" t="s">
        <v>15</v>
      </c>
      <c r="D16" s="1">
        <f>10700</f>
        <v>10700</v>
      </c>
      <c r="E16" s="1">
        <v>450</v>
      </c>
      <c r="F16" s="1">
        <v>2500</v>
      </c>
      <c r="G16" s="1">
        <v>1000</v>
      </c>
      <c r="H16" s="1">
        <v>74700</v>
      </c>
      <c r="I16" s="1">
        <f t="shared" si="0"/>
        <v>89350</v>
      </c>
    </row>
    <row r="17" spans="3:9" x14ac:dyDescent="0.25">
      <c r="C17" t="s">
        <v>16</v>
      </c>
      <c r="D17" s="1">
        <v>12150</v>
      </c>
      <c r="E17" s="1">
        <v>600</v>
      </c>
      <c r="F17" s="1">
        <v>3800</v>
      </c>
      <c r="G17" s="1"/>
      <c r="H17" s="1">
        <v>77200</v>
      </c>
      <c r="I17" s="1">
        <f t="shared" si="0"/>
        <v>93750</v>
      </c>
    </row>
    <row r="18" spans="3:9" x14ac:dyDescent="0.25">
      <c r="C18" t="s">
        <v>17</v>
      </c>
      <c r="D18" s="1">
        <v>13650</v>
      </c>
      <c r="E18" s="1">
        <v>600</v>
      </c>
      <c r="F18" s="1">
        <v>3200</v>
      </c>
      <c r="G18" s="1"/>
      <c r="H18" s="1">
        <v>78300</v>
      </c>
      <c r="I18" s="1">
        <f t="shared" si="0"/>
        <v>95750</v>
      </c>
    </row>
    <row r="19" spans="3:9" x14ac:dyDescent="0.25">
      <c r="C19" t="s">
        <v>18</v>
      </c>
      <c r="D19" s="1">
        <v>11700</v>
      </c>
      <c r="E19" s="1">
        <v>450</v>
      </c>
      <c r="F19" s="1">
        <v>1400</v>
      </c>
      <c r="G19" s="1"/>
      <c r="H19" s="1">
        <v>79600</v>
      </c>
      <c r="I19" s="1">
        <f t="shared" si="0"/>
        <v>93150</v>
      </c>
    </row>
    <row r="20" spans="3:9" x14ac:dyDescent="0.25">
      <c r="C20" t="s">
        <v>19</v>
      </c>
      <c r="D20" s="1">
        <v>10200</v>
      </c>
      <c r="E20" s="1">
        <v>150</v>
      </c>
      <c r="F20" s="1">
        <v>450</v>
      </c>
      <c r="G20" s="1"/>
      <c r="H20" s="1">
        <v>82100</v>
      </c>
      <c r="I20" s="1">
        <f t="shared" si="0"/>
        <v>92900</v>
      </c>
    </row>
    <row r="21" spans="3:9" x14ac:dyDescent="0.25">
      <c r="D21" s="1"/>
      <c r="E21" s="1"/>
      <c r="F21" s="1"/>
      <c r="G21" s="1"/>
      <c r="H21" s="1"/>
      <c r="I21" s="1"/>
    </row>
    <row r="22" spans="3:9" x14ac:dyDescent="0.25">
      <c r="C22" t="s">
        <v>1</v>
      </c>
      <c r="D22" s="1">
        <f t="shared" ref="D22:I22" si="1">SUM(D9:D20)</f>
        <v>129650</v>
      </c>
      <c r="E22" s="1">
        <f t="shared" si="1"/>
        <v>5250</v>
      </c>
      <c r="F22" s="1">
        <f t="shared" si="1"/>
        <v>21250</v>
      </c>
      <c r="G22" s="1">
        <f t="shared" si="1"/>
        <v>2600</v>
      </c>
      <c r="H22" s="1">
        <f t="shared" si="1"/>
        <v>857200</v>
      </c>
      <c r="I22" s="1">
        <f t="shared" si="1"/>
        <v>1015950</v>
      </c>
    </row>
  </sheetData>
  <mergeCells count="1">
    <mergeCell ref="D7:H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4:E21"/>
  <sheetViews>
    <sheetView topLeftCell="A6" workbookViewId="0">
      <selection activeCell="A14" sqref="A14"/>
    </sheetView>
  </sheetViews>
  <sheetFormatPr defaultRowHeight="15" x14ac:dyDescent="0.25"/>
  <cols>
    <col min="3" max="3" width="22.85546875" customWidth="1"/>
    <col min="4" max="4" width="20.140625" customWidth="1"/>
    <col min="5" max="5" width="31.28515625" customWidth="1"/>
  </cols>
  <sheetData>
    <row r="14" spans="1:5" ht="18" x14ac:dyDescent="0.25">
      <c r="A14" s="155" t="s">
        <v>429</v>
      </c>
      <c r="B14" s="150"/>
      <c r="C14" s="150"/>
      <c r="D14" s="150"/>
      <c r="E14" s="150"/>
    </row>
    <row r="15" spans="1:5" x14ac:dyDescent="0.25">
      <c r="A15" s="150"/>
      <c r="B15" s="150"/>
      <c r="C15" s="150"/>
      <c r="D15" s="150"/>
      <c r="E15" s="150"/>
    </row>
    <row r="16" spans="1:5" x14ac:dyDescent="0.25">
      <c r="A16" s="150"/>
      <c r="B16" s="150"/>
      <c r="C16" s="150"/>
      <c r="D16" s="150"/>
      <c r="E16" s="150"/>
    </row>
    <row r="17" spans="1:5" x14ac:dyDescent="0.25">
      <c r="A17" s="150"/>
      <c r="B17" s="150"/>
      <c r="C17" s="150"/>
      <c r="D17" s="150"/>
      <c r="E17" s="150"/>
    </row>
    <row r="18" spans="1:5" ht="18" x14ac:dyDescent="0.25">
      <c r="A18" s="155" t="s">
        <v>320</v>
      </c>
      <c r="B18" s="150"/>
      <c r="C18" s="150"/>
      <c r="D18" s="150"/>
      <c r="E18" s="150"/>
    </row>
    <row r="19" spans="1:5" ht="18" x14ac:dyDescent="0.25">
      <c r="A19" s="155"/>
      <c r="B19" s="150"/>
      <c r="C19" s="150"/>
      <c r="D19" s="150"/>
      <c r="E19" s="150"/>
    </row>
    <row r="20" spans="1:5" x14ac:dyDescent="0.25">
      <c r="A20" s="150"/>
      <c r="B20" s="150"/>
      <c r="C20" s="150"/>
      <c r="D20" s="150"/>
      <c r="E20" s="150"/>
    </row>
    <row r="21" spans="1:5" ht="18" x14ac:dyDescent="0.25">
      <c r="A21" s="155" t="s">
        <v>614</v>
      </c>
      <c r="B21" s="150"/>
      <c r="C21" s="150"/>
      <c r="D21" s="150"/>
      <c r="E21" s="150"/>
    </row>
  </sheetData>
  <pageMargins left="0.7" right="0.7" top="0.75" bottom="0.75" header="0.3" footer="0.3"/>
  <pageSetup orientation="portrait"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F27"/>
  <sheetViews>
    <sheetView workbookViewId="0">
      <selection activeCell="E14" sqref="E14"/>
    </sheetView>
  </sheetViews>
  <sheetFormatPr defaultRowHeight="15" x14ac:dyDescent="0.3"/>
  <cols>
    <col min="1" max="1" width="4.140625" style="3" customWidth="1"/>
    <col min="2" max="2" width="51.5703125" style="3" customWidth="1"/>
    <col min="3" max="3" width="9.140625" style="14"/>
    <col min="4" max="16384" width="9.140625" style="3"/>
  </cols>
  <sheetData>
    <row r="1" spans="2:6" x14ac:dyDescent="0.3">
      <c r="B1" s="6" t="s">
        <v>430</v>
      </c>
    </row>
    <row r="2" spans="2:6" ht="15.75" x14ac:dyDescent="0.3">
      <c r="B2" s="6" t="s">
        <v>93</v>
      </c>
      <c r="E2" s="62"/>
    </row>
    <row r="3" spans="2:6" ht="15.75" x14ac:dyDescent="0.3">
      <c r="B3" s="6" t="s">
        <v>615</v>
      </c>
      <c r="F3" s="62"/>
    </row>
    <row r="5" spans="2:6" x14ac:dyDescent="0.3">
      <c r="B5" s="2"/>
      <c r="C5" s="12" t="s">
        <v>94</v>
      </c>
    </row>
    <row r="6" spans="2:6" x14ac:dyDescent="0.3">
      <c r="B6" s="6" t="s">
        <v>232</v>
      </c>
    </row>
    <row r="8" spans="2:6" x14ac:dyDescent="0.3">
      <c r="B8" s="3" t="s">
        <v>233</v>
      </c>
      <c r="C8" s="156">
        <v>1</v>
      </c>
    </row>
    <row r="11" spans="2:6" x14ac:dyDescent="0.3">
      <c r="B11" s="3" t="s">
        <v>62</v>
      </c>
      <c r="C11" s="156">
        <v>2</v>
      </c>
    </row>
    <row r="14" spans="2:6" x14ac:dyDescent="0.3">
      <c r="B14" s="3" t="s">
        <v>61</v>
      </c>
      <c r="C14" s="156">
        <v>3</v>
      </c>
    </row>
    <row r="15" spans="2:6" x14ac:dyDescent="0.3">
      <c r="C15" s="156"/>
    </row>
    <row r="17" spans="2:3" x14ac:dyDescent="0.3">
      <c r="B17" s="3" t="s">
        <v>235</v>
      </c>
      <c r="C17" s="156" t="s">
        <v>281</v>
      </c>
    </row>
    <row r="18" spans="2:3" x14ac:dyDescent="0.3">
      <c r="C18" s="156"/>
    </row>
    <row r="19" spans="2:3" x14ac:dyDescent="0.3">
      <c r="C19" s="156"/>
    </row>
    <row r="20" spans="2:3" x14ac:dyDescent="0.3">
      <c r="B20" s="3" t="s">
        <v>234</v>
      </c>
      <c r="C20" s="157" t="s">
        <v>295</v>
      </c>
    </row>
    <row r="21" spans="2:3" x14ac:dyDescent="0.3">
      <c r="C21" s="156"/>
    </row>
    <row r="22" spans="2:3" x14ac:dyDescent="0.3">
      <c r="C22" s="3"/>
    </row>
    <row r="23" spans="2:3" x14ac:dyDescent="0.3">
      <c r="C23" s="157"/>
    </row>
    <row r="24" spans="2:3" x14ac:dyDescent="0.3">
      <c r="C24" s="157"/>
    </row>
    <row r="25" spans="2:3" x14ac:dyDescent="0.3">
      <c r="C25" s="157"/>
    </row>
    <row r="26" spans="2:3" x14ac:dyDescent="0.3">
      <c r="C26" s="157"/>
    </row>
    <row r="27" spans="2:3" x14ac:dyDescent="0.3">
      <c r="B27" s="6"/>
    </row>
  </sheetData>
  <pageMargins left="0.7" right="0.7" top="0.75" bottom="0.75" header="0.3" footer="0.3"/>
  <pageSetup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1"/>
  <sheetViews>
    <sheetView workbookViewId="0">
      <selection activeCell="E23" sqref="E23"/>
    </sheetView>
  </sheetViews>
  <sheetFormatPr defaultRowHeight="15" x14ac:dyDescent="0.25"/>
  <cols>
    <col min="2" max="2" width="36.140625" customWidth="1"/>
    <col min="3" max="3" width="3.85546875" customWidth="1"/>
    <col min="4" max="4" width="34" customWidth="1"/>
  </cols>
  <sheetData>
    <row r="1" spans="1:9" x14ac:dyDescent="0.25">
      <c r="A1" s="149" t="s">
        <v>431</v>
      </c>
      <c r="B1" s="150"/>
      <c r="C1" s="150"/>
      <c r="D1" s="150"/>
      <c r="E1" s="150"/>
      <c r="F1" s="150"/>
    </row>
    <row r="2" spans="1:9" x14ac:dyDescent="0.25">
      <c r="A2" s="149" t="s">
        <v>321</v>
      </c>
      <c r="B2" s="150"/>
      <c r="C2" s="150"/>
      <c r="D2" s="150"/>
      <c r="E2" s="150"/>
      <c r="F2" s="150"/>
    </row>
    <row r="3" spans="1:9" x14ac:dyDescent="0.25">
      <c r="A3" s="149" t="s">
        <v>616</v>
      </c>
      <c r="B3" s="150"/>
      <c r="C3" s="150"/>
      <c r="D3" s="150"/>
      <c r="E3" s="150"/>
      <c r="F3" s="150"/>
    </row>
    <row r="4" spans="1:9" x14ac:dyDescent="0.25">
      <c r="A4" s="150"/>
      <c r="B4" s="150"/>
      <c r="C4" s="150"/>
      <c r="D4" s="150"/>
      <c r="E4" s="150"/>
      <c r="F4" s="150"/>
    </row>
    <row r="5" spans="1:9" x14ac:dyDescent="0.25">
      <c r="A5" s="151" t="s">
        <v>394</v>
      </c>
      <c r="B5" s="150"/>
      <c r="C5" s="150"/>
      <c r="D5" s="150"/>
      <c r="E5" s="150"/>
      <c r="F5" s="150"/>
    </row>
    <row r="6" spans="1:9" x14ac:dyDescent="0.25">
      <c r="A6" s="150"/>
      <c r="B6" s="150"/>
      <c r="C6" s="150"/>
      <c r="D6" s="150"/>
      <c r="E6" s="150"/>
      <c r="F6" s="150"/>
    </row>
    <row r="7" spans="1:9" x14ac:dyDescent="0.25">
      <c r="A7" s="150"/>
      <c r="B7" s="150"/>
      <c r="C7" s="150"/>
      <c r="D7" s="150"/>
      <c r="E7" s="150"/>
      <c r="F7" s="150"/>
    </row>
    <row r="8" spans="1:9" x14ac:dyDescent="0.25">
      <c r="A8" s="151" t="s">
        <v>397</v>
      </c>
      <c r="B8" s="150"/>
      <c r="C8" s="158" t="s">
        <v>390</v>
      </c>
      <c r="D8" s="152" t="s">
        <v>400</v>
      </c>
      <c r="E8" s="150"/>
      <c r="F8" s="150"/>
    </row>
    <row r="9" spans="1:9" x14ac:dyDescent="0.25">
      <c r="A9" s="150"/>
      <c r="B9" s="150"/>
      <c r="C9" s="158" t="s">
        <v>390</v>
      </c>
      <c r="D9" s="152" t="s">
        <v>398</v>
      </c>
      <c r="E9" s="150"/>
      <c r="F9" s="150"/>
    </row>
    <row r="10" spans="1:9" x14ac:dyDescent="0.25">
      <c r="A10" s="150"/>
      <c r="B10" s="150"/>
      <c r="C10" s="158" t="s">
        <v>390</v>
      </c>
      <c r="D10" s="152" t="s">
        <v>399</v>
      </c>
      <c r="E10" s="150"/>
      <c r="F10" s="150"/>
    </row>
    <row r="11" spans="1:9" x14ac:dyDescent="0.25">
      <c r="A11" s="150"/>
      <c r="B11" s="150"/>
      <c r="C11" s="150"/>
      <c r="D11" s="150"/>
      <c r="E11" s="150"/>
      <c r="F11" s="150"/>
    </row>
    <row r="12" spans="1:9" x14ac:dyDescent="0.25">
      <c r="A12" s="150"/>
      <c r="B12" s="150"/>
      <c r="C12" s="150"/>
      <c r="D12" s="150"/>
      <c r="E12" s="150"/>
      <c r="F12" s="150"/>
    </row>
    <row r="13" spans="1:9" x14ac:dyDescent="0.25">
      <c r="A13" s="151" t="s">
        <v>391</v>
      </c>
      <c r="B13" s="150"/>
      <c r="C13" s="158" t="s">
        <v>390</v>
      </c>
      <c r="D13" s="152" t="s">
        <v>432</v>
      </c>
      <c r="E13" s="150"/>
      <c r="F13" s="150"/>
      <c r="I13" s="148" t="s">
        <v>396</v>
      </c>
    </row>
    <row r="14" spans="1:9" x14ac:dyDescent="0.25">
      <c r="A14" s="150"/>
      <c r="B14" s="150"/>
      <c r="C14" s="158" t="s">
        <v>390</v>
      </c>
      <c r="D14" s="152" t="s">
        <v>613</v>
      </c>
      <c r="E14" s="150"/>
      <c r="F14" s="150"/>
    </row>
    <row r="15" spans="1:9" x14ac:dyDescent="0.25">
      <c r="A15" s="150"/>
      <c r="B15" s="150"/>
      <c r="C15" s="158" t="s">
        <v>390</v>
      </c>
      <c r="D15" s="153" t="s">
        <v>433</v>
      </c>
      <c r="E15" s="150"/>
      <c r="F15" s="150"/>
    </row>
    <row r="16" spans="1:9" x14ac:dyDescent="0.25">
      <c r="A16" s="150"/>
      <c r="B16" s="150"/>
      <c r="C16" s="150"/>
      <c r="D16" s="150"/>
      <c r="E16" s="150"/>
      <c r="F16" s="150"/>
    </row>
    <row r="17" spans="1:6" x14ac:dyDescent="0.25">
      <c r="A17" s="150"/>
      <c r="B17" s="150"/>
      <c r="C17" s="150"/>
      <c r="D17" s="150"/>
      <c r="E17" s="150"/>
      <c r="F17" s="150"/>
    </row>
    <row r="18" spans="1:6" x14ac:dyDescent="0.25">
      <c r="A18" s="151" t="s">
        <v>395</v>
      </c>
      <c r="B18" s="150"/>
      <c r="C18" s="158" t="s">
        <v>390</v>
      </c>
      <c r="D18" s="152" t="s">
        <v>385</v>
      </c>
      <c r="E18" s="150"/>
      <c r="F18" s="150"/>
    </row>
    <row r="19" spans="1:6" x14ac:dyDescent="0.25">
      <c r="A19" s="150"/>
      <c r="B19" s="150"/>
      <c r="C19" s="158" t="s">
        <v>390</v>
      </c>
      <c r="D19" s="152" t="s">
        <v>353</v>
      </c>
      <c r="E19" s="150"/>
      <c r="F19" s="150"/>
    </row>
    <row r="20" spans="1:6" x14ac:dyDescent="0.25">
      <c r="A20" s="150"/>
      <c r="B20" s="150"/>
      <c r="C20" s="158" t="s">
        <v>390</v>
      </c>
      <c r="D20" s="152" t="s">
        <v>407</v>
      </c>
      <c r="E20" s="150"/>
      <c r="F20" s="150"/>
    </row>
    <row r="21" spans="1:6" x14ac:dyDescent="0.25">
      <c r="A21" s="150"/>
      <c r="B21" s="150"/>
      <c r="C21" s="150"/>
      <c r="D21" s="153" t="s">
        <v>392</v>
      </c>
      <c r="E21" s="150"/>
      <c r="F21" s="150"/>
    </row>
    <row r="22" spans="1:6" x14ac:dyDescent="0.25">
      <c r="A22" s="150"/>
      <c r="B22" s="150"/>
      <c r="C22" s="150"/>
      <c r="D22" s="161" t="s">
        <v>408</v>
      </c>
      <c r="E22" s="150"/>
      <c r="F22" s="150"/>
    </row>
    <row r="23" spans="1:6" x14ac:dyDescent="0.25">
      <c r="A23" s="150"/>
      <c r="B23" s="150"/>
      <c r="C23" s="150"/>
      <c r="D23" s="150"/>
      <c r="E23" s="150"/>
      <c r="F23" s="150"/>
    </row>
    <row r="24" spans="1:6" x14ac:dyDescent="0.25">
      <c r="A24" s="151" t="s">
        <v>393</v>
      </c>
      <c r="B24" s="150"/>
      <c r="C24" s="158" t="s">
        <v>390</v>
      </c>
      <c r="D24" s="152" t="s">
        <v>617</v>
      </c>
      <c r="E24" s="150"/>
      <c r="F24" s="150"/>
    </row>
    <row r="25" spans="1:6" x14ac:dyDescent="0.25">
      <c r="A25" s="150"/>
      <c r="B25" s="150"/>
      <c r="C25" s="158" t="s">
        <v>390</v>
      </c>
      <c r="D25" s="153" t="s">
        <v>433</v>
      </c>
      <c r="E25" s="150"/>
      <c r="F25" s="150"/>
    </row>
    <row r="26" spans="1:6" x14ac:dyDescent="0.25">
      <c r="A26" s="150"/>
      <c r="B26" s="150"/>
      <c r="C26" s="150"/>
      <c r="D26" s="150"/>
      <c r="E26" s="150"/>
      <c r="F26" s="150"/>
    </row>
    <row r="27" spans="1:6" x14ac:dyDescent="0.25">
      <c r="A27" s="150"/>
      <c r="B27" s="150"/>
      <c r="C27" s="150"/>
      <c r="D27" s="150"/>
      <c r="E27" s="150"/>
      <c r="F27" s="150"/>
    </row>
    <row r="28" spans="1:6" x14ac:dyDescent="0.25">
      <c r="A28" s="150"/>
      <c r="B28" s="150"/>
      <c r="C28" s="150"/>
      <c r="D28" s="150"/>
      <c r="E28" s="150"/>
      <c r="F28" s="150"/>
    </row>
    <row r="29" spans="1:6" x14ac:dyDescent="0.25">
      <c r="A29" s="150"/>
      <c r="B29" s="150"/>
      <c r="C29" s="150"/>
      <c r="D29" s="150"/>
      <c r="E29" s="150"/>
      <c r="F29" s="150"/>
    </row>
    <row r="30" spans="1:6" x14ac:dyDescent="0.25">
      <c r="A30" s="150"/>
      <c r="B30" s="150"/>
      <c r="C30" s="150"/>
      <c r="D30" s="150"/>
      <c r="E30" s="150"/>
      <c r="F30" s="150"/>
    </row>
    <row r="31" spans="1:6" x14ac:dyDescent="0.25">
      <c r="A31" s="150"/>
      <c r="B31" s="150"/>
      <c r="C31" s="150"/>
      <c r="D31" s="150"/>
      <c r="E31" s="150"/>
      <c r="F31" s="150"/>
    </row>
    <row r="32" spans="1:6" x14ac:dyDescent="0.25">
      <c r="A32" s="150"/>
      <c r="B32" s="150"/>
      <c r="C32" s="150"/>
      <c r="D32" s="150"/>
      <c r="E32" s="150"/>
      <c r="F32" s="150"/>
    </row>
    <row r="33" spans="1:6" x14ac:dyDescent="0.25">
      <c r="A33" s="150"/>
      <c r="B33" s="150"/>
      <c r="C33" s="150"/>
      <c r="D33" s="150"/>
      <c r="E33" s="150"/>
      <c r="F33" s="150"/>
    </row>
    <row r="34" spans="1:6" x14ac:dyDescent="0.25">
      <c r="A34" s="150"/>
      <c r="B34" s="150"/>
      <c r="C34" s="150"/>
      <c r="D34" s="150"/>
      <c r="E34" s="150"/>
      <c r="F34" s="150"/>
    </row>
    <row r="35" spans="1:6" x14ac:dyDescent="0.25">
      <c r="A35" s="150"/>
      <c r="B35" s="150"/>
      <c r="C35" s="150"/>
      <c r="D35" s="150"/>
      <c r="E35" s="150"/>
      <c r="F35" s="150"/>
    </row>
    <row r="36" spans="1:6" x14ac:dyDescent="0.25">
      <c r="A36" s="150"/>
      <c r="B36" s="150"/>
      <c r="C36" s="150"/>
      <c r="D36" s="150"/>
      <c r="E36" s="150"/>
      <c r="F36" s="150"/>
    </row>
    <row r="37" spans="1:6" x14ac:dyDescent="0.25">
      <c r="A37" s="150"/>
      <c r="B37" s="150"/>
      <c r="C37" s="150"/>
      <c r="D37" s="150"/>
      <c r="E37" s="150"/>
      <c r="F37" s="150"/>
    </row>
    <row r="38" spans="1:6" x14ac:dyDescent="0.25">
      <c r="A38" s="150"/>
      <c r="B38" s="150"/>
      <c r="C38" s="150"/>
      <c r="D38" s="150"/>
      <c r="E38" s="150"/>
      <c r="F38" s="150"/>
    </row>
    <row r="39" spans="1:6" x14ac:dyDescent="0.25">
      <c r="A39" s="150"/>
      <c r="B39" s="150"/>
      <c r="C39" s="150"/>
      <c r="D39" s="150"/>
      <c r="E39" s="150"/>
      <c r="F39" s="150"/>
    </row>
    <row r="40" spans="1:6" x14ac:dyDescent="0.25">
      <c r="A40" s="150"/>
      <c r="B40" s="150"/>
      <c r="C40" s="150"/>
      <c r="D40" s="150"/>
      <c r="E40" s="150"/>
      <c r="F40" s="150"/>
    </row>
    <row r="41" spans="1:6" x14ac:dyDescent="0.25">
      <c r="A41" s="150"/>
      <c r="B41" s="150"/>
      <c r="C41" s="150"/>
      <c r="D41" s="150"/>
      <c r="E41" s="150"/>
      <c r="F41" s="150"/>
    </row>
  </sheetData>
  <pageMargins left="0.7" right="0.7" top="0.75" bottom="0.75" header="0.3" footer="0.3"/>
  <pageSetup orientation="portrait" horizontalDpi="360" verticalDpi="36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998"/>
  <sheetViews>
    <sheetView workbookViewId="0">
      <selection activeCell="M35" sqref="M35"/>
    </sheetView>
  </sheetViews>
  <sheetFormatPr defaultRowHeight="15" x14ac:dyDescent="0.25"/>
  <cols>
    <col min="1" max="1" width="12" customWidth="1"/>
    <col min="2" max="2" width="10" customWidth="1"/>
    <col min="3" max="3" width="13.85546875" customWidth="1"/>
  </cols>
  <sheetData>
    <row r="1" spans="1:8" x14ac:dyDescent="0.25">
      <c r="A1" s="149" t="s">
        <v>431</v>
      </c>
      <c r="B1" s="150"/>
      <c r="C1" s="150"/>
      <c r="D1" s="150"/>
      <c r="E1" s="150"/>
      <c r="F1" s="150"/>
      <c r="G1" s="150"/>
      <c r="H1" s="150"/>
    </row>
    <row r="2" spans="1:8" x14ac:dyDescent="0.25">
      <c r="A2" s="149" t="s">
        <v>321</v>
      </c>
      <c r="B2" s="150"/>
      <c r="C2" s="150"/>
      <c r="D2" s="150"/>
      <c r="E2" s="150"/>
      <c r="F2" s="150"/>
      <c r="G2" s="150"/>
      <c r="H2" s="150"/>
    </row>
    <row r="3" spans="1:8" x14ac:dyDescent="0.25">
      <c r="A3" s="149" t="s">
        <v>616</v>
      </c>
      <c r="B3" s="150"/>
      <c r="C3" s="150"/>
      <c r="D3" s="150"/>
      <c r="E3" s="150"/>
      <c r="F3" s="150"/>
      <c r="G3" s="150"/>
      <c r="H3" s="150"/>
    </row>
    <row r="4" spans="1:8" x14ac:dyDescent="0.25">
      <c r="A4" s="150"/>
      <c r="B4" s="150"/>
      <c r="C4" s="150"/>
      <c r="D4" s="150"/>
      <c r="E4" s="150"/>
      <c r="F4" s="150"/>
      <c r="G4" s="150"/>
      <c r="H4" s="150"/>
    </row>
    <row r="5" spans="1:8" x14ac:dyDescent="0.25">
      <c r="A5" s="151" t="s">
        <v>389</v>
      </c>
      <c r="B5" s="150"/>
      <c r="C5" s="150"/>
      <c r="D5" s="150"/>
      <c r="E5" s="150"/>
      <c r="F5" s="150"/>
      <c r="G5" s="150"/>
      <c r="H5" s="150"/>
    </row>
    <row r="6" spans="1:8" x14ac:dyDescent="0.25">
      <c r="A6" s="150"/>
      <c r="B6" s="150"/>
      <c r="C6" s="150"/>
      <c r="D6" s="150"/>
      <c r="E6" s="150"/>
      <c r="F6" s="150"/>
      <c r="G6" s="150"/>
      <c r="H6" s="150"/>
    </row>
    <row r="7" spans="1:8" x14ac:dyDescent="0.25">
      <c r="A7" s="152" t="s">
        <v>335</v>
      </c>
      <c r="B7" s="150"/>
      <c r="C7" s="150"/>
      <c r="D7" s="150"/>
      <c r="E7" s="150"/>
      <c r="F7" s="150"/>
      <c r="G7" s="150"/>
      <c r="H7" s="150"/>
    </row>
    <row r="8" spans="1:8" x14ac:dyDescent="0.25">
      <c r="A8" s="152" t="s">
        <v>322</v>
      </c>
      <c r="B8" s="150"/>
      <c r="C8" s="150"/>
      <c r="D8" s="150"/>
      <c r="E8" s="150"/>
      <c r="F8" s="150"/>
      <c r="G8" s="150"/>
      <c r="H8" s="150"/>
    </row>
    <row r="9" spans="1:8" x14ac:dyDescent="0.25">
      <c r="A9" s="152" t="s">
        <v>336</v>
      </c>
      <c r="B9" s="150"/>
      <c r="C9" s="150"/>
      <c r="D9" s="150"/>
      <c r="E9" s="150"/>
      <c r="F9" s="150"/>
      <c r="G9" s="150"/>
      <c r="H9" s="150"/>
    </row>
    <row r="10" spans="1:8" x14ac:dyDescent="0.25">
      <c r="A10" s="152" t="s">
        <v>337</v>
      </c>
      <c r="B10" s="150"/>
      <c r="C10" s="150"/>
      <c r="D10" s="150"/>
      <c r="E10" s="150"/>
      <c r="F10" s="150"/>
      <c r="G10" s="150"/>
      <c r="H10" s="150"/>
    </row>
    <row r="11" spans="1:8" x14ac:dyDescent="0.25">
      <c r="A11" s="152" t="s">
        <v>338</v>
      </c>
      <c r="B11" s="150"/>
      <c r="C11" s="150"/>
      <c r="D11" s="150"/>
      <c r="E11" s="150"/>
      <c r="F11" s="150"/>
      <c r="G11" s="150"/>
      <c r="H11" s="150"/>
    </row>
    <row r="12" spans="1:8" x14ac:dyDescent="0.25">
      <c r="A12" s="152" t="s">
        <v>339</v>
      </c>
      <c r="B12" s="150"/>
      <c r="C12" s="150"/>
      <c r="D12" s="150"/>
      <c r="E12" s="150"/>
      <c r="F12" s="150"/>
      <c r="G12" s="150"/>
      <c r="H12" s="150"/>
    </row>
    <row r="13" spans="1:8" x14ac:dyDescent="0.25">
      <c r="A13" s="152" t="s">
        <v>340</v>
      </c>
      <c r="B13" s="150"/>
      <c r="C13" s="150"/>
      <c r="D13" s="150"/>
      <c r="E13" s="150"/>
      <c r="F13" s="150"/>
      <c r="G13" s="150"/>
      <c r="H13" s="150"/>
    </row>
    <row r="14" spans="1:8" x14ac:dyDescent="0.25">
      <c r="A14" s="150"/>
      <c r="B14" s="150"/>
      <c r="C14" s="150"/>
      <c r="D14" s="150"/>
      <c r="E14" s="150"/>
      <c r="F14" s="150"/>
      <c r="G14" s="150"/>
      <c r="H14" s="150"/>
    </row>
    <row r="15" spans="1:8" x14ac:dyDescent="0.25">
      <c r="A15" s="152" t="s">
        <v>341</v>
      </c>
      <c r="B15" s="150"/>
      <c r="C15" s="150"/>
      <c r="D15" s="150"/>
      <c r="E15" s="150"/>
      <c r="F15" s="150"/>
      <c r="G15" s="150"/>
      <c r="H15" s="150"/>
    </row>
    <row r="16" spans="1:8" x14ac:dyDescent="0.25">
      <c r="A16" s="152" t="s">
        <v>323</v>
      </c>
      <c r="B16" s="150"/>
      <c r="C16" s="150"/>
      <c r="D16" s="150"/>
      <c r="E16" s="150"/>
      <c r="F16" s="150"/>
      <c r="G16" s="150"/>
      <c r="H16" s="150"/>
    </row>
    <row r="17" spans="1:8" x14ac:dyDescent="0.25">
      <c r="A17" s="152" t="s">
        <v>324</v>
      </c>
      <c r="B17" s="150"/>
      <c r="C17" s="150"/>
      <c r="D17" s="150"/>
      <c r="E17" s="150"/>
      <c r="F17" s="150"/>
      <c r="G17" s="150"/>
      <c r="H17" s="150"/>
    </row>
    <row r="18" spans="1:8" x14ac:dyDescent="0.25">
      <c r="A18" s="150"/>
      <c r="B18" s="150"/>
      <c r="C18" s="150"/>
      <c r="D18" s="150"/>
      <c r="E18" s="150"/>
      <c r="F18" s="150"/>
      <c r="G18" s="150"/>
      <c r="H18" s="150"/>
    </row>
    <row r="19" spans="1:8" x14ac:dyDescent="0.25">
      <c r="A19" s="158" t="s">
        <v>325</v>
      </c>
      <c r="B19" s="152" t="s">
        <v>326</v>
      </c>
      <c r="C19" s="150"/>
      <c r="D19" s="150"/>
      <c r="E19" s="150"/>
      <c r="F19" s="150"/>
      <c r="G19" s="150"/>
      <c r="H19" s="150"/>
    </row>
    <row r="20" spans="1:8" x14ac:dyDescent="0.25">
      <c r="A20" s="150"/>
      <c r="B20" s="152" t="s">
        <v>327</v>
      </c>
      <c r="C20" s="150"/>
      <c r="D20" s="150"/>
      <c r="E20" s="150"/>
      <c r="F20" s="150"/>
      <c r="G20" s="150"/>
      <c r="H20" s="150"/>
    </row>
    <row r="21" spans="1:8" x14ac:dyDescent="0.25">
      <c r="A21" s="150"/>
      <c r="B21" s="152" t="s">
        <v>328</v>
      </c>
      <c r="C21" s="150"/>
      <c r="D21" s="150"/>
      <c r="E21" s="150"/>
      <c r="F21" s="150"/>
      <c r="G21" s="150"/>
      <c r="H21" s="150"/>
    </row>
    <row r="22" spans="1:8" x14ac:dyDescent="0.25">
      <c r="A22" s="158" t="s">
        <v>329</v>
      </c>
      <c r="B22" s="152" t="s">
        <v>342</v>
      </c>
      <c r="C22" s="150"/>
      <c r="D22" s="150"/>
      <c r="E22" s="150"/>
      <c r="F22" s="150"/>
      <c r="G22" s="150"/>
      <c r="H22" s="150"/>
    </row>
    <row r="23" spans="1:8" x14ac:dyDescent="0.25">
      <c r="A23" s="158" t="s">
        <v>330</v>
      </c>
      <c r="B23" s="152" t="s">
        <v>331</v>
      </c>
      <c r="C23" s="150"/>
      <c r="D23" s="150"/>
      <c r="E23" s="150"/>
      <c r="F23" s="150"/>
      <c r="G23" s="150"/>
      <c r="H23" s="150"/>
    </row>
    <row r="24" spans="1:8" x14ac:dyDescent="0.25">
      <c r="A24" s="150"/>
      <c r="B24" s="152" t="s">
        <v>332</v>
      </c>
      <c r="C24" s="150"/>
      <c r="D24" s="150"/>
      <c r="E24" s="150"/>
      <c r="F24" s="150"/>
      <c r="G24" s="150"/>
      <c r="H24" s="150"/>
    </row>
    <row r="25" spans="1:8" x14ac:dyDescent="0.25">
      <c r="A25" s="150"/>
      <c r="B25" s="152"/>
      <c r="C25" s="150"/>
      <c r="D25" s="150"/>
      <c r="E25" s="150"/>
      <c r="F25" s="150"/>
      <c r="G25" s="150"/>
      <c r="H25" s="150"/>
    </row>
    <row r="26" spans="1:8" x14ac:dyDescent="0.25">
      <c r="A26" s="152" t="s">
        <v>343</v>
      </c>
      <c r="B26" s="150"/>
      <c r="C26" s="150"/>
      <c r="D26" s="150"/>
      <c r="E26" s="150"/>
      <c r="F26" s="150"/>
      <c r="G26" s="150"/>
      <c r="H26" s="150"/>
    </row>
    <row r="27" spans="1:8" x14ac:dyDescent="0.25">
      <c r="A27" s="152" t="s">
        <v>770</v>
      </c>
      <c r="B27" s="150"/>
      <c r="C27" s="150"/>
      <c r="D27" s="150"/>
      <c r="E27" s="150"/>
      <c r="F27" s="150"/>
      <c r="G27" s="150"/>
      <c r="H27" s="150"/>
    </row>
    <row r="28" spans="1:8" x14ac:dyDescent="0.25">
      <c r="A28" s="152" t="s">
        <v>344</v>
      </c>
      <c r="B28" s="150"/>
      <c r="C28" s="150"/>
      <c r="D28" s="150"/>
      <c r="E28" s="150"/>
      <c r="F28" s="150"/>
      <c r="G28" s="150"/>
      <c r="H28" s="150"/>
    </row>
    <row r="29" spans="1:8" x14ac:dyDescent="0.25">
      <c r="A29" s="152" t="s">
        <v>333</v>
      </c>
      <c r="B29" s="150"/>
      <c r="C29" s="150"/>
      <c r="D29" s="150"/>
      <c r="E29" s="150"/>
      <c r="F29" s="150"/>
      <c r="G29" s="150"/>
      <c r="H29" s="150"/>
    </row>
    <row r="30" spans="1:8" x14ac:dyDescent="0.25">
      <c r="A30" s="150"/>
      <c r="B30" s="150"/>
      <c r="C30" s="150"/>
      <c r="D30" s="150"/>
      <c r="E30" s="150"/>
      <c r="F30" s="150"/>
      <c r="G30" s="150"/>
      <c r="H30" s="150"/>
    </row>
    <row r="31" spans="1:8" x14ac:dyDescent="0.25">
      <c r="A31" s="150"/>
      <c r="B31" s="150"/>
      <c r="C31" s="150"/>
      <c r="D31" s="150"/>
      <c r="E31" s="150"/>
      <c r="F31" s="150"/>
      <c r="G31" s="150"/>
      <c r="H31" s="150"/>
    </row>
    <row r="32" spans="1:8" x14ac:dyDescent="0.25">
      <c r="A32" s="152" t="s">
        <v>345</v>
      </c>
      <c r="B32" s="150"/>
      <c r="C32" s="150"/>
      <c r="D32" s="150"/>
      <c r="E32" s="150"/>
      <c r="F32" s="150"/>
      <c r="G32" s="150"/>
      <c r="H32" s="150"/>
    </row>
    <row r="33" spans="1:8" x14ac:dyDescent="0.25">
      <c r="A33" s="152" t="s">
        <v>334</v>
      </c>
      <c r="B33" s="150"/>
      <c r="C33" s="150"/>
      <c r="D33" s="150"/>
      <c r="E33" s="150"/>
      <c r="F33" s="150"/>
      <c r="G33" s="150"/>
      <c r="H33" s="150"/>
    </row>
    <row r="34" spans="1:8" x14ac:dyDescent="0.25">
      <c r="A34" s="152" t="s">
        <v>769</v>
      </c>
      <c r="B34" s="150"/>
      <c r="C34" s="150"/>
      <c r="D34" s="150"/>
      <c r="E34" s="150"/>
      <c r="F34" s="150"/>
      <c r="G34" s="150"/>
      <c r="H34" s="150"/>
    </row>
    <row r="35" spans="1:8" x14ac:dyDescent="0.25">
      <c r="A35" s="152" t="s">
        <v>768</v>
      </c>
      <c r="B35" s="150"/>
      <c r="C35" s="150"/>
      <c r="D35" s="150"/>
      <c r="E35" s="150"/>
      <c r="F35" s="150"/>
      <c r="G35" s="150"/>
      <c r="H35" s="150"/>
    </row>
    <row r="36" spans="1:8" x14ac:dyDescent="0.25">
      <c r="A36" s="152" t="s">
        <v>346</v>
      </c>
      <c r="B36" s="150"/>
      <c r="C36" s="150"/>
      <c r="D36" s="150"/>
      <c r="E36" s="150"/>
      <c r="F36" s="150"/>
      <c r="G36" s="150"/>
      <c r="H36" s="150"/>
    </row>
    <row r="37" spans="1:8" x14ac:dyDescent="0.25">
      <c r="A37" s="152"/>
      <c r="B37" s="150"/>
      <c r="C37" s="150"/>
      <c r="D37" s="150"/>
      <c r="E37" s="150"/>
      <c r="F37" s="150"/>
      <c r="G37" s="150"/>
      <c r="H37" s="150"/>
    </row>
    <row r="38" spans="1:8" x14ac:dyDescent="0.25">
      <c r="A38" s="151" t="s">
        <v>347</v>
      </c>
      <c r="B38" s="159"/>
      <c r="C38" s="150"/>
      <c r="D38" s="150"/>
      <c r="E38" s="150"/>
      <c r="F38" s="150"/>
      <c r="G38" s="150"/>
      <c r="H38" s="150"/>
    </row>
    <row r="39" spans="1:8" ht="15.75" x14ac:dyDescent="0.3">
      <c r="A39" s="3" t="s">
        <v>255</v>
      </c>
      <c r="B39" s="3" t="s">
        <v>258</v>
      </c>
      <c r="C39" s="3"/>
      <c r="D39" s="150"/>
      <c r="E39" s="150"/>
      <c r="F39" s="150"/>
      <c r="G39" s="150"/>
      <c r="H39" s="150"/>
    </row>
    <row r="40" spans="1:8" ht="15.75" x14ac:dyDescent="0.3">
      <c r="A40" s="3"/>
      <c r="B40" s="3"/>
      <c r="C40" s="3"/>
      <c r="D40" s="150"/>
      <c r="E40" s="150"/>
      <c r="F40" s="150"/>
      <c r="G40" s="150"/>
      <c r="H40" s="150"/>
    </row>
    <row r="41" spans="1:8" ht="15.75" x14ac:dyDescent="0.3">
      <c r="A41" s="3" t="s">
        <v>256</v>
      </c>
      <c r="B41" s="3" t="s">
        <v>258</v>
      </c>
      <c r="C41" s="3"/>
      <c r="D41" s="150"/>
      <c r="E41" s="150"/>
      <c r="F41" s="150"/>
      <c r="G41" s="150"/>
      <c r="H41" s="150"/>
    </row>
    <row r="42" spans="1:8" ht="15.75" x14ac:dyDescent="0.3">
      <c r="A42" s="3"/>
      <c r="B42" s="3"/>
      <c r="C42" s="3"/>
      <c r="D42" s="150"/>
      <c r="E42" s="150"/>
      <c r="F42" s="150"/>
      <c r="G42" s="150"/>
      <c r="H42" s="150"/>
    </row>
    <row r="43" spans="1:8" x14ac:dyDescent="0.25">
      <c r="A43" s="62" t="s">
        <v>257</v>
      </c>
      <c r="B43" t="s">
        <v>259</v>
      </c>
      <c r="D43" s="150"/>
      <c r="E43" s="150"/>
      <c r="F43" s="150"/>
      <c r="G43" s="150"/>
      <c r="H43" s="150"/>
    </row>
    <row r="44" spans="1:8" x14ac:dyDescent="0.25">
      <c r="A44" s="150"/>
      <c r="B44" s="150"/>
      <c r="C44" s="150"/>
      <c r="D44" s="150"/>
      <c r="E44" s="150"/>
      <c r="F44" s="150"/>
      <c r="G44" s="150"/>
      <c r="H44" s="150"/>
    </row>
    <row r="45" spans="1:8" x14ac:dyDescent="0.25">
      <c r="A45" s="150"/>
      <c r="B45" s="150"/>
      <c r="C45" s="150"/>
      <c r="D45" s="150"/>
      <c r="E45" s="150"/>
      <c r="F45" s="150"/>
      <c r="G45" s="150"/>
      <c r="H45" s="150"/>
    </row>
    <row r="46" spans="1:8" x14ac:dyDescent="0.25">
      <c r="A46" s="150"/>
      <c r="B46" s="150"/>
      <c r="C46" s="150"/>
      <c r="D46" s="150"/>
      <c r="E46" s="150"/>
      <c r="F46" s="150"/>
      <c r="G46" s="150"/>
      <c r="H46" s="150"/>
    </row>
    <row r="47" spans="1:8" x14ac:dyDescent="0.25">
      <c r="A47" s="150"/>
      <c r="B47" s="150"/>
      <c r="C47" s="150"/>
      <c r="D47" s="150"/>
      <c r="E47" s="150"/>
      <c r="F47" s="150"/>
      <c r="G47" s="150"/>
      <c r="H47" s="150"/>
    </row>
    <row r="48" spans="1:8" x14ac:dyDescent="0.25">
      <c r="A48" s="150"/>
      <c r="B48" s="150"/>
      <c r="C48" s="150"/>
      <c r="D48" s="150"/>
      <c r="E48" s="150"/>
      <c r="F48" s="150"/>
      <c r="G48" s="150"/>
      <c r="H48" s="150"/>
    </row>
    <row r="49" spans="1:8" x14ac:dyDescent="0.25">
      <c r="A49" s="150"/>
      <c r="B49" s="150"/>
      <c r="C49" s="150"/>
      <c r="D49" s="150"/>
      <c r="E49" s="150"/>
      <c r="F49" s="150"/>
      <c r="G49" s="150"/>
      <c r="H49" s="150"/>
    </row>
    <row r="50" spans="1:8" x14ac:dyDescent="0.25">
      <c r="A50" s="150"/>
      <c r="B50" s="150"/>
      <c r="C50" s="150"/>
      <c r="D50" s="150"/>
      <c r="E50" s="150"/>
      <c r="F50" s="150"/>
      <c r="G50" s="150"/>
      <c r="H50" s="150"/>
    </row>
    <row r="51" spans="1:8" x14ac:dyDescent="0.25">
      <c r="A51" s="150"/>
      <c r="B51" s="150"/>
      <c r="C51" s="150"/>
      <c r="D51" s="150"/>
      <c r="E51" s="150"/>
      <c r="F51" s="150"/>
      <c r="G51" s="150"/>
      <c r="H51" s="150"/>
    </row>
    <row r="52" spans="1:8" x14ac:dyDescent="0.25">
      <c r="A52" s="150"/>
      <c r="B52" s="150"/>
      <c r="C52" s="150"/>
      <c r="D52" s="150"/>
      <c r="E52" s="150"/>
      <c r="F52" s="150"/>
      <c r="G52" s="150"/>
      <c r="H52" s="150"/>
    </row>
    <row r="53" spans="1:8" x14ac:dyDescent="0.25">
      <c r="A53" s="150"/>
      <c r="B53" s="150"/>
      <c r="C53" s="150"/>
      <c r="D53" s="150"/>
      <c r="E53" s="150"/>
      <c r="F53" s="150"/>
      <c r="G53" s="150"/>
      <c r="H53" s="150"/>
    </row>
    <row r="54" spans="1:8" x14ac:dyDescent="0.25">
      <c r="A54" s="150"/>
      <c r="B54" s="150"/>
      <c r="C54" s="150"/>
      <c r="D54" s="150"/>
      <c r="E54" s="150"/>
      <c r="F54" s="150"/>
      <c r="G54" s="150"/>
      <c r="H54" s="150"/>
    </row>
    <row r="55" spans="1:8" x14ac:dyDescent="0.25">
      <c r="A55" s="150"/>
      <c r="B55" s="150"/>
      <c r="C55" s="150"/>
      <c r="D55" s="150"/>
      <c r="E55" s="150"/>
      <c r="F55" s="150"/>
      <c r="G55" s="150"/>
      <c r="H55" s="150"/>
    </row>
    <row r="56" spans="1:8" x14ac:dyDescent="0.25">
      <c r="A56" s="150"/>
      <c r="B56" s="150"/>
      <c r="C56" s="150"/>
      <c r="D56" s="150"/>
      <c r="E56" s="150"/>
      <c r="F56" s="150"/>
      <c r="G56" s="150"/>
      <c r="H56" s="150"/>
    </row>
    <row r="57" spans="1:8" x14ac:dyDescent="0.25">
      <c r="A57" s="150"/>
      <c r="B57" s="150"/>
      <c r="C57" s="150"/>
      <c r="D57" s="150"/>
      <c r="E57" s="150"/>
      <c r="F57" s="150"/>
      <c r="G57" s="150"/>
      <c r="H57" s="150"/>
    </row>
    <row r="58" spans="1:8" x14ac:dyDescent="0.25">
      <c r="A58" s="150"/>
      <c r="B58" s="150"/>
      <c r="C58" s="150"/>
      <c r="D58" s="150"/>
      <c r="E58" s="150"/>
      <c r="F58" s="150"/>
      <c r="G58" s="150"/>
      <c r="H58" s="150"/>
    </row>
    <row r="59" spans="1:8" x14ac:dyDescent="0.25">
      <c r="A59" s="150"/>
      <c r="B59" s="150"/>
      <c r="C59" s="150"/>
      <c r="D59" s="150"/>
      <c r="E59" s="150"/>
      <c r="F59" s="150"/>
      <c r="G59" s="150"/>
      <c r="H59" s="150"/>
    </row>
    <row r="60" spans="1:8" x14ac:dyDescent="0.25">
      <c r="A60" s="150"/>
      <c r="B60" s="150"/>
      <c r="C60" s="150"/>
      <c r="D60" s="150"/>
      <c r="E60" s="150"/>
      <c r="F60" s="150"/>
      <c r="G60" s="150"/>
      <c r="H60" s="150"/>
    </row>
    <row r="61" spans="1:8" x14ac:dyDescent="0.25">
      <c r="A61" s="150"/>
      <c r="B61" s="150"/>
      <c r="C61" s="150"/>
      <c r="D61" s="150"/>
      <c r="E61" s="150"/>
      <c r="F61" s="150"/>
      <c r="G61" s="150"/>
      <c r="H61" s="150"/>
    </row>
    <row r="62" spans="1:8" x14ac:dyDescent="0.25">
      <c r="A62" s="150"/>
      <c r="B62" s="150"/>
      <c r="C62" s="150"/>
      <c r="D62" s="150"/>
      <c r="E62" s="150"/>
      <c r="F62" s="150"/>
      <c r="G62" s="150"/>
      <c r="H62" s="150"/>
    </row>
    <row r="63" spans="1:8" x14ac:dyDescent="0.25">
      <c r="A63" s="150"/>
      <c r="B63" s="150"/>
      <c r="C63" s="150"/>
      <c r="D63" s="150"/>
      <c r="E63" s="150"/>
      <c r="F63" s="150"/>
      <c r="G63" s="150"/>
      <c r="H63" s="150"/>
    </row>
    <row r="64" spans="1:8" x14ac:dyDescent="0.25">
      <c r="A64" s="150"/>
      <c r="B64" s="150"/>
      <c r="C64" s="150"/>
      <c r="D64" s="150"/>
      <c r="E64" s="150"/>
      <c r="F64" s="150"/>
      <c r="G64" s="150"/>
      <c r="H64" s="150"/>
    </row>
    <row r="65" spans="1:8" x14ac:dyDescent="0.25">
      <c r="A65" s="150"/>
      <c r="B65" s="150"/>
      <c r="C65" s="150"/>
      <c r="D65" s="150"/>
      <c r="E65" s="150"/>
      <c r="F65" s="150"/>
      <c r="G65" s="150"/>
      <c r="H65" s="150"/>
    </row>
    <row r="66" spans="1:8" x14ac:dyDescent="0.25">
      <c r="A66" s="150"/>
      <c r="B66" s="150"/>
      <c r="C66" s="150"/>
      <c r="D66" s="150"/>
      <c r="E66" s="150"/>
      <c r="F66" s="150"/>
      <c r="G66" s="150"/>
      <c r="H66" s="150"/>
    </row>
    <row r="67" spans="1:8" x14ac:dyDescent="0.25">
      <c r="A67" s="150"/>
      <c r="B67" s="150"/>
      <c r="C67" s="150"/>
      <c r="D67" s="150"/>
      <c r="E67" s="150"/>
      <c r="F67" s="150"/>
      <c r="G67" s="150"/>
      <c r="H67" s="150"/>
    </row>
    <row r="68" spans="1:8" x14ac:dyDescent="0.25">
      <c r="A68" s="150"/>
      <c r="B68" s="150"/>
      <c r="C68" s="150"/>
      <c r="D68" s="150"/>
      <c r="E68" s="150"/>
      <c r="F68" s="150"/>
      <c r="G68" s="150"/>
      <c r="H68" s="150"/>
    </row>
    <row r="69" spans="1:8" x14ac:dyDescent="0.25">
      <c r="A69" s="150"/>
      <c r="B69" s="150"/>
      <c r="C69" s="150"/>
      <c r="D69" s="150"/>
      <c r="E69" s="150"/>
      <c r="F69" s="150"/>
      <c r="G69" s="150"/>
      <c r="H69" s="150"/>
    </row>
    <row r="70" spans="1:8" x14ac:dyDescent="0.25">
      <c r="A70" s="150"/>
      <c r="B70" s="150"/>
      <c r="C70" s="150"/>
      <c r="D70" s="150"/>
      <c r="E70" s="150"/>
      <c r="F70" s="150"/>
      <c r="G70" s="150"/>
      <c r="H70" s="150"/>
    </row>
    <row r="71" spans="1:8" x14ac:dyDescent="0.25">
      <c r="A71" s="150"/>
      <c r="B71" s="150"/>
      <c r="C71" s="150"/>
      <c r="D71" s="150"/>
      <c r="E71" s="150"/>
      <c r="F71" s="150"/>
      <c r="G71" s="150"/>
      <c r="H71" s="150"/>
    </row>
    <row r="72" spans="1:8" x14ac:dyDescent="0.25">
      <c r="A72" s="150"/>
      <c r="B72" s="150"/>
      <c r="C72" s="150"/>
      <c r="D72" s="150"/>
      <c r="E72" s="150"/>
      <c r="F72" s="150"/>
      <c r="G72" s="150"/>
      <c r="H72" s="150"/>
    </row>
    <row r="73" spans="1:8" x14ac:dyDescent="0.25">
      <c r="A73" s="150"/>
      <c r="B73" s="150"/>
      <c r="C73" s="150"/>
      <c r="D73" s="150"/>
      <c r="E73" s="150"/>
      <c r="F73" s="150"/>
      <c r="G73" s="150"/>
      <c r="H73" s="150"/>
    </row>
    <row r="74" spans="1:8" x14ac:dyDescent="0.25">
      <c r="A74" s="150"/>
      <c r="B74" s="150"/>
      <c r="C74" s="150"/>
      <c r="D74" s="150"/>
      <c r="E74" s="150"/>
      <c r="F74" s="150"/>
      <c r="G74" s="150"/>
      <c r="H74" s="150"/>
    </row>
    <row r="75" spans="1:8" x14ac:dyDescent="0.25">
      <c r="A75" s="150"/>
      <c r="B75" s="150"/>
      <c r="C75" s="150"/>
      <c r="D75" s="150"/>
      <c r="E75" s="150"/>
      <c r="F75" s="150"/>
      <c r="G75" s="150"/>
      <c r="H75" s="150"/>
    </row>
    <row r="76" spans="1:8" x14ac:dyDescent="0.25">
      <c r="A76" s="150"/>
      <c r="B76" s="150"/>
      <c r="C76" s="150"/>
      <c r="D76" s="150"/>
      <c r="E76" s="150"/>
      <c r="F76" s="150"/>
      <c r="G76" s="150"/>
      <c r="H76" s="150"/>
    </row>
    <row r="77" spans="1:8" x14ac:dyDescent="0.25">
      <c r="A77" s="150"/>
      <c r="B77" s="150"/>
      <c r="C77" s="150"/>
      <c r="D77" s="150"/>
      <c r="E77" s="150"/>
      <c r="F77" s="150"/>
      <c r="G77" s="150"/>
      <c r="H77" s="150"/>
    </row>
    <row r="78" spans="1:8" x14ac:dyDescent="0.25">
      <c r="A78" s="150"/>
      <c r="B78" s="150"/>
      <c r="C78" s="150"/>
      <c r="D78" s="150"/>
      <c r="E78" s="150"/>
      <c r="F78" s="150"/>
      <c r="G78" s="150"/>
      <c r="H78" s="150"/>
    </row>
    <row r="79" spans="1:8" x14ac:dyDescent="0.25">
      <c r="A79" s="150"/>
      <c r="B79" s="150"/>
      <c r="C79" s="150"/>
      <c r="D79" s="150"/>
      <c r="E79" s="150"/>
      <c r="F79" s="150"/>
      <c r="G79" s="150"/>
      <c r="H79" s="150"/>
    </row>
    <row r="80" spans="1:8" x14ac:dyDescent="0.25">
      <c r="A80" s="150"/>
      <c r="B80" s="150"/>
      <c r="C80" s="150"/>
      <c r="D80" s="150"/>
      <c r="E80" s="150"/>
      <c r="F80" s="150"/>
      <c r="G80" s="150"/>
      <c r="H80" s="150"/>
    </row>
    <row r="81" spans="1:8" x14ac:dyDescent="0.25">
      <c r="A81" s="150"/>
      <c r="B81" s="150"/>
      <c r="C81" s="150"/>
      <c r="D81" s="150"/>
      <c r="E81" s="150"/>
      <c r="F81" s="150"/>
      <c r="G81" s="150"/>
      <c r="H81" s="150"/>
    </row>
    <row r="82" spans="1:8" x14ac:dyDescent="0.25">
      <c r="A82" s="150"/>
      <c r="B82" s="150"/>
      <c r="C82" s="150"/>
      <c r="D82" s="150"/>
      <c r="E82" s="150"/>
      <c r="F82" s="150"/>
      <c r="G82" s="150"/>
      <c r="H82" s="150"/>
    </row>
    <row r="83" spans="1:8" x14ac:dyDescent="0.25">
      <c r="A83" s="150"/>
      <c r="B83" s="150"/>
      <c r="C83" s="150"/>
      <c r="D83" s="150"/>
      <c r="E83" s="150"/>
      <c r="F83" s="150"/>
      <c r="G83" s="150"/>
      <c r="H83" s="150"/>
    </row>
    <row r="84" spans="1:8" x14ac:dyDescent="0.25">
      <c r="A84" s="150"/>
      <c r="B84" s="150"/>
      <c r="C84" s="150"/>
      <c r="D84" s="150"/>
      <c r="E84" s="150"/>
      <c r="F84" s="150"/>
      <c r="G84" s="150"/>
      <c r="H84" s="150"/>
    </row>
    <row r="85" spans="1:8" x14ac:dyDescent="0.25">
      <c r="A85" s="150"/>
      <c r="B85" s="150"/>
      <c r="C85" s="150"/>
      <c r="D85" s="150"/>
      <c r="E85" s="150"/>
      <c r="F85" s="150"/>
      <c r="G85" s="150"/>
      <c r="H85" s="150"/>
    </row>
    <row r="86" spans="1:8" x14ac:dyDescent="0.25">
      <c r="A86" s="150"/>
      <c r="B86" s="150"/>
      <c r="C86" s="150"/>
      <c r="D86" s="150"/>
      <c r="E86" s="150"/>
      <c r="F86" s="150"/>
      <c r="G86" s="150"/>
      <c r="H86" s="150"/>
    </row>
    <row r="87" spans="1:8" x14ac:dyDescent="0.25">
      <c r="A87" s="150"/>
      <c r="B87" s="150"/>
      <c r="C87" s="150"/>
      <c r="D87" s="150"/>
      <c r="E87" s="150"/>
      <c r="F87" s="150"/>
      <c r="G87" s="150"/>
      <c r="H87" s="150"/>
    </row>
    <row r="88" spans="1:8" x14ac:dyDescent="0.25">
      <c r="A88" s="150"/>
      <c r="B88" s="150"/>
      <c r="C88" s="150"/>
      <c r="D88" s="150"/>
      <c r="E88" s="150"/>
      <c r="F88" s="150"/>
      <c r="G88" s="150"/>
      <c r="H88" s="150"/>
    </row>
    <row r="89" spans="1:8" x14ac:dyDescent="0.25">
      <c r="A89" s="150"/>
      <c r="B89" s="150"/>
      <c r="C89" s="150"/>
      <c r="D89" s="150"/>
      <c r="E89" s="150"/>
      <c r="F89" s="150"/>
      <c r="G89" s="150"/>
      <c r="H89" s="150"/>
    </row>
    <row r="90" spans="1:8" x14ac:dyDescent="0.25">
      <c r="A90" s="150"/>
      <c r="B90" s="150"/>
      <c r="C90" s="150"/>
      <c r="D90" s="150"/>
      <c r="E90" s="150"/>
      <c r="F90" s="150"/>
      <c r="G90" s="150"/>
      <c r="H90" s="150"/>
    </row>
    <row r="91" spans="1:8" x14ac:dyDescent="0.25">
      <c r="A91" s="150"/>
      <c r="B91" s="150"/>
      <c r="C91" s="150"/>
      <c r="D91" s="150"/>
      <c r="E91" s="150"/>
      <c r="F91" s="150"/>
      <c r="G91" s="150"/>
      <c r="H91" s="150"/>
    </row>
    <row r="92" spans="1:8" x14ac:dyDescent="0.25">
      <c r="A92" s="150"/>
      <c r="B92" s="150"/>
      <c r="C92" s="150"/>
      <c r="D92" s="150"/>
      <c r="E92" s="150"/>
      <c r="F92" s="150"/>
      <c r="G92" s="150"/>
      <c r="H92" s="150"/>
    </row>
    <row r="93" spans="1:8" x14ac:dyDescent="0.25">
      <c r="A93" s="150"/>
      <c r="B93" s="150"/>
      <c r="C93" s="150"/>
      <c r="D93" s="150"/>
      <c r="E93" s="150"/>
      <c r="F93" s="150"/>
      <c r="G93" s="150"/>
      <c r="H93" s="150"/>
    </row>
    <row r="94" spans="1:8" x14ac:dyDescent="0.25">
      <c r="A94" s="150"/>
      <c r="B94" s="150"/>
      <c r="C94" s="150"/>
      <c r="D94" s="150"/>
      <c r="E94" s="150"/>
      <c r="F94" s="150"/>
      <c r="G94" s="150"/>
      <c r="H94" s="150"/>
    </row>
    <row r="95" spans="1:8" x14ac:dyDescent="0.25">
      <c r="A95" s="150"/>
      <c r="B95" s="150"/>
      <c r="C95" s="150"/>
      <c r="D95" s="150"/>
      <c r="E95" s="150"/>
      <c r="F95" s="150"/>
      <c r="G95" s="150"/>
      <c r="H95" s="150"/>
    </row>
    <row r="96" spans="1:8" x14ac:dyDescent="0.25">
      <c r="A96" s="150"/>
      <c r="B96" s="150"/>
      <c r="C96" s="150"/>
      <c r="D96" s="150"/>
      <c r="E96" s="150"/>
      <c r="F96" s="150"/>
      <c r="G96" s="150"/>
      <c r="H96" s="150"/>
    </row>
    <row r="97" spans="1:8" x14ac:dyDescent="0.25">
      <c r="A97" s="150"/>
      <c r="B97" s="150"/>
      <c r="C97" s="150"/>
      <c r="D97" s="150"/>
      <c r="E97" s="150"/>
      <c r="F97" s="150"/>
      <c r="G97" s="150"/>
      <c r="H97" s="150"/>
    </row>
    <row r="98" spans="1:8" x14ac:dyDescent="0.25">
      <c r="A98" s="150"/>
      <c r="B98" s="150"/>
      <c r="C98" s="150"/>
      <c r="D98" s="150"/>
      <c r="E98" s="150"/>
      <c r="F98" s="150"/>
      <c r="G98" s="150"/>
      <c r="H98" s="150"/>
    </row>
    <row r="99" spans="1:8" x14ac:dyDescent="0.25">
      <c r="A99" s="150"/>
      <c r="B99" s="150"/>
      <c r="C99" s="150"/>
      <c r="D99" s="150"/>
      <c r="E99" s="150"/>
      <c r="F99" s="150"/>
      <c r="G99" s="150"/>
      <c r="H99" s="150"/>
    </row>
    <row r="100" spans="1:8" x14ac:dyDescent="0.25">
      <c r="A100" s="150"/>
      <c r="B100" s="150"/>
      <c r="C100" s="150"/>
      <c r="D100" s="150"/>
      <c r="E100" s="150"/>
      <c r="F100" s="150"/>
      <c r="G100" s="150"/>
      <c r="H100" s="150"/>
    </row>
    <row r="101" spans="1:8" x14ac:dyDescent="0.25">
      <c r="A101" s="150"/>
      <c r="B101" s="150"/>
      <c r="C101" s="150"/>
      <c r="D101" s="150"/>
      <c r="E101" s="150"/>
      <c r="F101" s="150"/>
      <c r="G101" s="150"/>
      <c r="H101" s="150"/>
    </row>
    <row r="102" spans="1:8" x14ac:dyDescent="0.25">
      <c r="A102" s="150"/>
      <c r="B102" s="150"/>
      <c r="C102" s="150"/>
      <c r="D102" s="150"/>
      <c r="E102" s="150"/>
      <c r="F102" s="150"/>
      <c r="G102" s="150"/>
      <c r="H102" s="150"/>
    </row>
    <row r="103" spans="1:8" x14ac:dyDescent="0.25">
      <c r="A103" s="150"/>
      <c r="B103" s="150"/>
      <c r="C103" s="150"/>
      <c r="D103" s="150"/>
      <c r="E103" s="150"/>
      <c r="F103" s="150"/>
      <c r="G103" s="150"/>
      <c r="H103" s="150"/>
    </row>
    <row r="104" spans="1:8" x14ac:dyDescent="0.25">
      <c r="A104" s="150"/>
      <c r="B104" s="150"/>
      <c r="C104" s="150"/>
      <c r="D104" s="150"/>
      <c r="E104" s="150"/>
      <c r="F104" s="150"/>
      <c r="G104" s="150"/>
      <c r="H104" s="150"/>
    </row>
    <row r="105" spans="1:8" x14ac:dyDescent="0.25">
      <c r="A105" s="150"/>
      <c r="B105" s="150"/>
      <c r="C105" s="150"/>
      <c r="D105" s="150"/>
      <c r="E105" s="150"/>
      <c r="F105" s="150"/>
      <c r="G105" s="150"/>
      <c r="H105" s="150"/>
    </row>
    <row r="106" spans="1:8" x14ac:dyDescent="0.25">
      <c r="A106" s="150"/>
      <c r="B106" s="150"/>
      <c r="C106" s="150"/>
      <c r="D106" s="150"/>
      <c r="E106" s="150"/>
      <c r="F106" s="150"/>
      <c r="G106" s="150"/>
      <c r="H106" s="150"/>
    </row>
    <row r="107" spans="1:8" x14ac:dyDescent="0.25">
      <c r="A107" s="150"/>
      <c r="B107" s="150"/>
      <c r="C107" s="150"/>
      <c r="D107" s="150"/>
      <c r="E107" s="150"/>
      <c r="F107" s="150"/>
      <c r="G107" s="150"/>
      <c r="H107" s="150"/>
    </row>
    <row r="108" spans="1:8" x14ac:dyDescent="0.25">
      <c r="A108" s="150"/>
      <c r="B108" s="150"/>
      <c r="C108" s="150"/>
      <c r="D108" s="150"/>
      <c r="E108" s="150"/>
      <c r="F108" s="150"/>
      <c r="G108" s="150"/>
      <c r="H108" s="150"/>
    </row>
    <row r="109" spans="1:8" x14ac:dyDescent="0.25">
      <c r="A109" s="150"/>
      <c r="B109" s="150"/>
      <c r="C109" s="150"/>
      <c r="D109" s="150"/>
      <c r="E109" s="150"/>
      <c r="F109" s="150"/>
      <c r="G109" s="150"/>
      <c r="H109" s="150"/>
    </row>
    <row r="110" spans="1:8" x14ac:dyDescent="0.25">
      <c r="A110" s="150"/>
      <c r="B110" s="150"/>
      <c r="C110" s="150"/>
      <c r="D110" s="150"/>
      <c r="E110" s="150"/>
      <c r="F110" s="150"/>
      <c r="G110" s="150"/>
      <c r="H110" s="150"/>
    </row>
    <row r="111" spans="1:8" x14ac:dyDescent="0.25">
      <c r="A111" s="150"/>
      <c r="B111" s="150"/>
      <c r="C111" s="150"/>
      <c r="D111" s="150"/>
      <c r="E111" s="150"/>
      <c r="F111" s="150"/>
      <c r="G111" s="150"/>
      <c r="H111" s="150"/>
    </row>
    <row r="112" spans="1:8" x14ac:dyDescent="0.25">
      <c r="A112" s="150"/>
      <c r="B112" s="150"/>
      <c r="C112" s="150"/>
      <c r="D112" s="150"/>
      <c r="E112" s="150"/>
      <c r="F112" s="150"/>
      <c r="G112" s="150"/>
      <c r="H112" s="150"/>
    </row>
    <row r="113" spans="1:8" x14ac:dyDescent="0.25">
      <c r="A113" s="150"/>
      <c r="B113" s="150"/>
      <c r="C113" s="150"/>
      <c r="D113" s="150"/>
      <c r="E113" s="150"/>
      <c r="F113" s="150"/>
      <c r="G113" s="150"/>
      <c r="H113" s="150"/>
    </row>
    <row r="114" spans="1:8" x14ac:dyDescent="0.25">
      <c r="A114" s="150"/>
      <c r="B114" s="150"/>
      <c r="C114" s="150"/>
      <c r="D114" s="150"/>
      <c r="E114" s="150"/>
      <c r="F114" s="150"/>
      <c r="G114" s="150"/>
      <c r="H114" s="150"/>
    </row>
    <row r="115" spans="1:8" x14ac:dyDescent="0.25">
      <c r="A115" s="150"/>
      <c r="B115" s="150"/>
      <c r="C115" s="150"/>
      <c r="D115" s="150"/>
      <c r="E115" s="150"/>
      <c r="F115" s="150"/>
      <c r="G115" s="150"/>
      <c r="H115" s="150"/>
    </row>
    <row r="116" spans="1:8" x14ac:dyDescent="0.25">
      <c r="A116" s="150"/>
      <c r="B116" s="150"/>
      <c r="C116" s="150"/>
      <c r="D116" s="150"/>
      <c r="E116" s="150"/>
      <c r="F116" s="150"/>
      <c r="G116" s="150"/>
      <c r="H116" s="150"/>
    </row>
    <row r="117" spans="1:8" x14ac:dyDescent="0.25">
      <c r="A117" s="150"/>
      <c r="B117" s="150"/>
      <c r="C117" s="150"/>
      <c r="D117" s="150"/>
      <c r="E117" s="150"/>
      <c r="F117" s="150"/>
      <c r="G117" s="150"/>
      <c r="H117" s="150"/>
    </row>
    <row r="118" spans="1:8" x14ac:dyDescent="0.25">
      <c r="A118" s="150"/>
      <c r="B118" s="150"/>
      <c r="C118" s="150"/>
      <c r="D118" s="150"/>
      <c r="E118" s="150"/>
      <c r="F118" s="150"/>
      <c r="G118" s="150"/>
      <c r="H118" s="150"/>
    </row>
    <row r="119" spans="1:8" x14ac:dyDescent="0.25">
      <c r="A119" s="150"/>
      <c r="B119" s="150"/>
      <c r="C119" s="150"/>
      <c r="D119" s="150"/>
      <c r="E119" s="150"/>
      <c r="F119" s="150"/>
      <c r="G119" s="150"/>
      <c r="H119" s="150"/>
    </row>
    <row r="120" spans="1:8" x14ac:dyDescent="0.25">
      <c r="A120" s="150"/>
      <c r="B120" s="150"/>
      <c r="C120" s="150"/>
      <c r="D120" s="150"/>
      <c r="E120" s="150"/>
      <c r="F120" s="150"/>
      <c r="G120" s="150"/>
      <c r="H120" s="150"/>
    </row>
    <row r="121" spans="1:8" x14ac:dyDescent="0.25">
      <c r="A121" s="150"/>
      <c r="B121" s="150"/>
      <c r="C121" s="150"/>
      <c r="D121" s="150"/>
      <c r="E121" s="150"/>
      <c r="F121" s="150"/>
      <c r="G121" s="150"/>
      <c r="H121" s="150"/>
    </row>
    <row r="122" spans="1:8" x14ac:dyDescent="0.25">
      <c r="A122" s="150"/>
      <c r="B122" s="150"/>
      <c r="C122" s="150"/>
      <c r="D122" s="150"/>
      <c r="E122" s="150"/>
      <c r="F122" s="150"/>
      <c r="G122" s="150"/>
      <c r="H122" s="150"/>
    </row>
    <row r="123" spans="1:8" x14ac:dyDescent="0.25">
      <c r="A123" s="150"/>
      <c r="B123" s="150"/>
      <c r="C123" s="150"/>
      <c r="D123" s="150"/>
      <c r="E123" s="150"/>
      <c r="F123" s="150"/>
      <c r="G123" s="150"/>
      <c r="H123" s="150"/>
    </row>
    <row r="124" spans="1:8" x14ac:dyDescent="0.25">
      <c r="A124" s="150"/>
      <c r="B124" s="150"/>
      <c r="C124" s="150"/>
      <c r="D124" s="150"/>
      <c r="E124" s="150"/>
      <c r="F124" s="150"/>
      <c r="G124" s="150"/>
      <c r="H124" s="150"/>
    </row>
    <row r="125" spans="1:8" x14ac:dyDescent="0.25">
      <c r="A125" s="150"/>
      <c r="B125" s="150"/>
      <c r="C125" s="150"/>
      <c r="D125" s="150"/>
      <c r="E125" s="150"/>
      <c r="F125" s="150"/>
      <c r="G125" s="150"/>
      <c r="H125" s="150"/>
    </row>
    <row r="126" spans="1:8" x14ac:dyDescent="0.25">
      <c r="A126" s="150"/>
      <c r="B126" s="150"/>
      <c r="C126" s="150"/>
      <c r="D126" s="150"/>
      <c r="E126" s="150"/>
      <c r="F126" s="150"/>
      <c r="G126" s="150"/>
      <c r="H126" s="150"/>
    </row>
    <row r="127" spans="1:8" x14ac:dyDescent="0.25">
      <c r="A127" s="150"/>
      <c r="B127" s="150"/>
      <c r="C127" s="150"/>
      <c r="D127" s="150"/>
      <c r="E127" s="150"/>
      <c r="F127" s="150"/>
      <c r="G127" s="150"/>
      <c r="H127" s="150"/>
    </row>
    <row r="128" spans="1:8" x14ac:dyDescent="0.25">
      <c r="A128" s="150"/>
      <c r="B128" s="150"/>
      <c r="C128" s="150"/>
      <c r="D128" s="150"/>
      <c r="E128" s="150"/>
      <c r="F128" s="150"/>
      <c r="G128" s="150"/>
      <c r="H128" s="150"/>
    </row>
    <row r="129" spans="1:8" x14ac:dyDescent="0.25">
      <c r="A129" s="150"/>
      <c r="B129" s="150"/>
      <c r="C129" s="150"/>
      <c r="D129" s="150"/>
      <c r="E129" s="150"/>
      <c r="F129" s="150"/>
      <c r="G129" s="150"/>
      <c r="H129" s="150"/>
    </row>
    <row r="130" spans="1:8" x14ac:dyDescent="0.25">
      <c r="A130" s="150"/>
      <c r="B130" s="150"/>
      <c r="C130" s="150"/>
      <c r="D130" s="150"/>
      <c r="E130" s="150"/>
      <c r="F130" s="150"/>
      <c r="G130" s="150"/>
      <c r="H130" s="150"/>
    </row>
    <row r="131" spans="1:8" x14ac:dyDescent="0.25">
      <c r="A131" s="150"/>
      <c r="B131" s="150"/>
      <c r="C131" s="150"/>
      <c r="D131" s="150"/>
      <c r="E131" s="150"/>
      <c r="F131" s="150"/>
      <c r="G131" s="150"/>
      <c r="H131" s="150"/>
    </row>
    <row r="132" spans="1:8" x14ac:dyDescent="0.25">
      <c r="A132" s="150"/>
      <c r="B132" s="150"/>
      <c r="C132" s="150"/>
      <c r="D132" s="150"/>
      <c r="E132" s="150"/>
      <c r="F132" s="150"/>
      <c r="G132" s="150"/>
      <c r="H132" s="150"/>
    </row>
    <row r="133" spans="1:8" x14ac:dyDescent="0.25">
      <c r="A133" s="150"/>
      <c r="B133" s="150"/>
      <c r="C133" s="150"/>
      <c r="D133" s="150"/>
      <c r="E133" s="150"/>
      <c r="F133" s="150"/>
      <c r="G133" s="150"/>
      <c r="H133" s="150"/>
    </row>
    <row r="134" spans="1:8" x14ac:dyDescent="0.25">
      <c r="A134" s="150"/>
      <c r="B134" s="150"/>
      <c r="C134" s="150"/>
      <c r="D134" s="150"/>
      <c r="E134" s="150"/>
      <c r="F134" s="150"/>
      <c r="G134" s="150"/>
      <c r="H134" s="150"/>
    </row>
    <row r="135" spans="1:8" x14ac:dyDescent="0.25">
      <c r="A135" s="150"/>
      <c r="B135" s="150"/>
      <c r="C135" s="150"/>
      <c r="D135" s="150"/>
      <c r="E135" s="150"/>
      <c r="F135" s="150"/>
      <c r="G135" s="150"/>
      <c r="H135" s="150"/>
    </row>
    <row r="136" spans="1:8" x14ac:dyDescent="0.25">
      <c r="A136" s="150"/>
      <c r="B136" s="150"/>
      <c r="C136" s="150"/>
      <c r="D136" s="150"/>
      <c r="E136" s="150"/>
      <c r="F136" s="150"/>
      <c r="G136" s="150"/>
      <c r="H136" s="150"/>
    </row>
    <row r="137" spans="1:8" x14ac:dyDescent="0.25">
      <c r="A137" s="150"/>
      <c r="B137" s="150"/>
      <c r="C137" s="150"/>
      <c r="D137" s="150"/>
      <c r="E137" s="150"/>
      <c r="F137" s="150"/>
      <c r="G137" s="150"/>
      <c r="H137" s="150"/>
    </row>
    <row r="138" spans="1:8" x14ac:dyDescent="0.25">
      <c r="A138" s="150"/>
      <c r="B138" s="150"/>
      <c r="C138" s="150"/>
      <c r="D138" s="150"/>
      <c r="E138" s="150"/>
      <c r="F138" s="150"/>
      <c r="G138" s="150"/>
      <c r="H138" s="150"/>
    </row>
    <row r="139" spans="1:8" x14ac:dyDescent="0.25">
      <c r="A139" s="150"/>
      <c r="B139" s="150"/>
      <c r="C139" s="150"/>
      <c r="D139" s="150"/>
      <c r="E139" s="150"/>
      <c r="F139" s="150"/>
      <c r="G139" s="150"/>
      <c r="H139" s="150"/>
    </row>
    <row r="140" spans="1:8" x14ac:dyDescent="0.25">
      <c r="A140" s="150"/>
      <c r="B140" s="150"/>
      <c r="C140" s="150"/>
      <c r="D140" s="150"/>
      <c r="E140" s="150"/>
      <c r="F140" s="150"/>
      <c r="G140" s="150"/>
      <c r="H140" s="150"/>
    </row>
    <row r="141" spans="1:8" x14ac:dyDescent="0.25">
      <c r="A141" s="150"/>
      <c r="B141" s="150"/>
      <c r="C141" s="150"/>
      <c r="D141" s="150"/>
      <c r="E141" s="150"/>
      <c r="F141" s="150"/>
      <c r="G141" s="150"/>
      <c r="H141" s="150"/>
    </row>
    <row r="142" spans="1:8" x14ac:dyDescent="0.25">
      <c r="A142" s="150"/>
      <c r="B142" s="150"/>
      <c r="C142" s="150"/>
      <c r="D142" s="150"/>
      <c r="E142" s="150"/>
      <c r="F142" s="150"/>
      <c r="G142" s="150"/>
      <c r="H142" s="150"/>
    </row>
    <row r="143" spans="1:8" x14ac:dyDescent="0.25">
      <c r="A143" s="150"/>
      <c r="B143" s="150"/>
      <c r="C143" s="150"/>
      <c r="D143" s="150"/>
      <c r="E143" s="150"/>
      <c r="F143" s="150"/>
      <c r="G143" s="150"/>
      <c r="H143" s="150"/>
    </row>
    <row r="144" spans="1:8" x14ac:dyDescent="0.25">
      <c r="A144" s="150"/>
      <c r="B144" s="150"/>
      <c r="C144" s="150"/>
      <c r="D144" s="150"/>
      <c r="E144" s="150"/>
      <c r="F144" s="150"/>
      <c r="G144" s="150"/>
      <c r="H144" s="150"/>
    </row>
    <row r="145" spans="1:8" x14ac:dyDescent="0.25">
      <c r="A145" s="150"/>
      <c r="B145" s="150"/>
      <c r="C145" s="150"/>
      <c r="D145" s="150"/>
      <c r="E145" s="150"/>
      <c r="F145" s="150"/>
      <c r="G145" s="150"/>
      <c r="H145" s="150"/>
    </row>
    <row r="146" spans="1:8" x14ac:dyDescent="0.25">
      <c r="A146" s="150"/>
      <c r="B146" s="150"/>
      <c r="C146" s="150"/>
      <c r="D146" s="150"/>
      <c r="E146" s="150"/>
      <c r="F146" s="150"/>
      <c r="G146" s="150"/>
      <c r="H146" s="150"/>
    </row>
    <row r="147" spans="1:8" x14ac:dyDescent="0.25">
      <c r="A147" s="150"/>
      <c r="B147" s="150"/>
      <c r="C147" s="150"/>
      <c r="D147" s="150"/>
      <c r="E147" s="150"/>
      <c r="F147" s="150"/>
      <c r="G147" s="150"/>
      <c r="H147" s="150"/>
    </row>
    <row r="148" spans="1:8" x14ac:dyDescent="0.25">
      <c r="A148" s="150"/>
      <c r="B148" s="150"/>
      <c r="C148" s="150"/>
      <c r="D148" s="150"/>
      <c r="E148" s="150"/>
      <c r="F148" s="150"/>
      <c r="G148" s="150"/>
      <c r="H148" s="150"/>
    </row>
    <row r="149" spans="1:8" x14ac:dyDescent="0.25">
      <c r="A149" s="150"/>
      <c r="B149" s="150"/>
      <c r="C149" s="150"/>
      <c r="D149" s="150"/>
      <c r="E149" s="150"/>
      <c r="F149" s="150"/>
      <c r="G149" s="150"/>
      <c r="H149" s="150"/>
    </row>
    <row r="150" spans="1:8" x14ac:dyDescent="0.25">
      <c r="A150" s="150"/>
      <c r="B150" s="150"/>
      <c r="C150" s="150"/>
      <c r="D150" s="150"/>
      <c r="E150" s="150"/>
      <c r="F150" s="150"/>
      <c r="G150" s="150"/>
      <c r="H150" s="150"/>
    </row>
    <row r="151" spans="1:8" x14ac:dyDescent="0.25">
      <c r="A151" s="150"/>
      <c r="B151" s="150"/>
      <c r="C151" s="150"/>
      <c r="D151" s="150"/>
      <c r="E151" s="150"/>
      <c r="F151" s="150"/>
      <c r="G151" s="150"/>
      <c r="H151" s="150"/>
    </row>
    <row r="152" spans="1:8" x14ac:dyDescent="0.25">
      <c r="A152" s="150"/>
      <c r="B152" s="150"/>
      <c r="C152" s="150"/>
      <c r="D152" s="150"/>
      <c r="E152" s="150"/>
      <c r="F152" s="150"/>
      <c r="G152" s="150"/>
      <c r="H152" s="150"/>
    </row>
    <row r="153" spans="1:8" x14ac:dyDescent="0.25">
      <c r="A153" s="150"/>
      <c r="B153" s="150"/>
      <c r="C153" s="150"/>
      <c r="D153" s="150"/>
      <c r="E153" s="150"/>
      <c r="F153" s="150"/>
      <c r="G153" s="150"/>
      <c r="H153" s="150"/>
    </row>
    <row r="154" spans="1:8" x14ac:dyDescent="0.25">
      <c r="A154" s="150"/>
      <c r="B154" s="150"/>
      <c r="C154" s="150"/>
      <c r="D154" s="150"/>
      <c r="E154" s="150"/>
      <c r="F154" s="150"/>
      <c r="G154" s="150"/>
      <c r="H154" s="150"/>
    </row>
    <row r="155" spans="1:8" x14ac:dyDescent="0.25">
      <c r="A155" s="150"/>
      <c r="B155" s="150"/>
      <c r="C155" s="150"/>
      <c r="D155" s="150"/>
      <c r="E155" s="150"/>
      <c r="F155" s="150"/>
      <c r="G155" s="150"/>
      <c r="H155" s="150"/>
    </row>
    <row r="156" spans="1:8" x14ac:dyDescent="0.25">
      <c r="A156" s="150"/>
      <c r="B156" s="150"/>
      <c r="C156" s="150"/>
      <c r="D156" s="150"/>
      <c r="E156" s="150"/>
      <c r="F156" s="150"/>
      <c r="G156" s="150"/>
      <c r="H156" s="150"/>
    </row>
    <row r="157" spans="1:8" x14ac:dyDescent="0.25">
      <c r="A157" s="150"/>
      <c r="B157" s="150"/>
      <c r="C157" s="150"/>
      <c r="D157" s="150"/>
      <c r="E157" s="150"/>
      <c r="F157" s="150"/>
      <c r="G157" s="150"/>
      <c r="H157" s="150"/>
    </row>
    <row r="158" spans="1:8" x14ac:dyDescent="0.25">
      <c r="A158" s="150"/>
      <c r="B158" s="150"/>
      <c r="C158" s="150"/>
      <c r="D158" s="150"/>
      <c r="E158" s="150"/>
      <c r="F158" s="150"/>
      <c r="G158" s="150"/>
      <c r="H158" s="150"/>
    </row>
    <row r="159" spans="1:8" x14ac:dyDescent="0.25">
      <c r="A159" s="150"/>
      <c r="B159" s="150"/>
      <c r="C159" s="150"/>
      <c r="D159" s="150"/>
      <c r="E159" s="150"/>
      <c r="F159" s="150"/>
      <c r="G159" s="150"/>
      <c r="H159" s="150"/>
    </row>
    <row r="160" spans="1:8" x14ac:dyDescent="0.25">
      <c r="A160" s="150"/>
      <c r="B160" s="150"/>
      <c r="C160" s="150"/>
      <c r="D160" s="150"/>
      <c r="E160" s="150"/>
      <c r="F160" s="150"/>
      <c r="G160" s="150"/>
      <c r="H160" s="150"/>
    </row>
    <row r="161" spans="1:8" x14ac:dyDescent="0.25">
      <c r="A161" s="150"/>
      <c r="B161" s="150"/>
      <c r="C161" s="150"/>
      <c r="D161" s="150"/>
      <c r="E161" s="150"/>
      <c r="F161" s="150"/>
      <c r="G161" s="150"/>
      <c r="H161" s="150"/>
    </row>
    <row r="162" spans="1:8" x14ac:dyDescent="0.25">
      <c r="A162" s="150"/>
      <c r="B162" s="150"/>
      <c r="C162" s="150"/>
      <c r="D162" s="150"/>
      <c r="E162" s="150"/>
      <c r="F162" s="150"/>
      <c r="G162" s="150"/>
      <c r="H162" s="150"/>
    </row>
    <row r="163" spans="1:8" x14ac:dyDescent="0.25">
      <c r="A163" s="150"/>
      <c r="B163" s="150"/>
      <c r="C163" s="150"/>
      <c r="D163" s="150"/>
      <c r="E163" s="150"/>
      <c r="F163" s="150"/>
      <c r="G163" s="150"/>
      <c r="H163" s="150"/>
    </row>
    <row r="164" spans="1:8" x14ac:dyDescent="0.25">
      <c r="A164" s="150"/>
      <c r="B164" s="150"/>
      <c r="C164" s="150"/>
      <c r="D164" s="150"/>
      <c r="E164" s="150"/>
      <c r="F164" s="150"/>
      <c r="G164" s="150"/>
      <c r="H164" s="150"/>
    </row>
    <row r="165" spans="1:8" x14ac:dyDescent="0.25">
      <c r="A165" s="150"/>
      <c r="B165" s="150"/>
      <c r="C165" s="150"/>
      <c r="D165" s="150"/>
      <c r="E165" s="150"/>
      <c r="F165" s="150"/>
      <c r="G165" s="150"/>
      <c r="H165" s="150"/>
    </row>
    <row r="166" spans="1:8" x14ac:dyDescent="0.25">
      <c r="A166" s="150"/>
      <c r="B166" s="150"/>
      <c r="C166" s="150"/>
      <c r="D166" s="150"/>
      <c r="E166" s="150"/>
      <c r="F166" s="150"/>
      <c r="G166" s="150"/>
      <c r="H166" s="150"/>
    </row>
    <row r="167" spans="1:8" x14ac:dyDescent="0.25">
      <c r="A167" s="150"/>
      <c r="B167" s="150"/>
      <c r="C167" s="150"/>
      <c r="D167" s="150"/>
      <c r="E167" s="150"/>
      <c r="F167" s="150"/>
      <c r="G167" s="150"/>
      <c r="H167" s="150"/>
    </row>
    <row r="168" spans="1:8" x14ac:dyDescent="0.25">
      <c r="A168" s="150"/>
      <c r="B168" s="150"/>
      <c r="C168" s="150"/>
      <c r="D168" s="150"/>
      <c r="E168" s="150"/>
      <c r="F168" s="150"/>
      <c r="G168" s="150"/>
      <c r="H168" s="150"/>
    </row>
    <row r="169" spans="1:8" x14ac:dyDescent="0.25">
      <c r="A169" s="150"/>
      <c r="B169" s="150"/>
      <c r="C169" s="150"/>
      <c r="D169" s="150"/>
      <c r="E169" s="150"/>
      <c r="F169" s="150"/>
      <c r="G169" s="150"/>
      <c r="H169" s="150"/>
    </row>
    <row r="170" spans="1:8" x14ac:dyDescent="0.25">
      <c r="A170" s="150"/>
      <c r="B170" s="150"/>
      <c r="C170" s="150"/>
      <c r="D170" s="150"/>
      <c r="E170" s="150"/>
      <c r="F170" s="150"/>
      <c r="G170" s="150"/>
      <c r="H170" s="150"/>
    </row>
    <row r="171" spans="1:8" x14ac:dyDescent="0.25">
      <c r="A171" s="150"/>
      <c r="B171" s="150"/>
      <c r="C171" s="150"/>
      <c r="D171" s="150"/>
      <c r="E171" s="150"/>
      <c r="F171" s="150"/>
      <c r="G171" s="150"/>
      <c r="H171" s="150"/>
    </row>
    <row r="172" spans="1:8" x14ac:dyDescent="0.25">
      <c r="A172" s="150"/>
      <c r="B172" s="150"/>
      <c r="C172" s="150"/>
      <c r="D172" s="150"/>
      <c r="E172" s="150"/>
      <c r="F172" s="150"/>
      <c r="G172" s="150"/>
      <c r="H172" s="150"/>
    </row>
    <row r="173" spans="1:8" x14ac:dyDescent="0.25">
      <c r="A173" s="150"/>
      <c r="B173" s="150"/>
      <c r="C173" s="150"/>
      <c r="D173" s="150"/>
      <c r="E173" s="150"/>
      <c r="F173" s="150"/>
      <c r="G173" s="150"/>
      <c r="H173" s="150"/>
    </row>
    <row r="174" spans="1:8" x14ac:dyDescent="0.25">
      <c r="A174" s="150"/>
      <c r="B174" s="150"/>
      <c r="C174" s="150"/>
      <c r="D174" s="150"/>
      <c r="E174" s="150"/>
      <c r="F174" s="150"/>
      <c r="G174" s="150"/>
      <c r="H174" s="150"/>
    </row>
    <row r="175" spans="1:8" x14ac:dyDescent="0.25">
      <c r="A175" s="150"/>
      <c r="B175" s="150"/>
      <c r="C175" s="150"/>
      <c r="D175" s="150"/>
      <c r="E175" s="150"/>
      <c r="F175" s="150"/>
      <c r="G175" s="150"/>
      <c r="H175" s="150"/>
    </row>
    <row r="176" spans="1:8" x14ac:dyDescent="0.25">
      <c r="A176" s="150"/>
      <c r="B176" s="150"/>
      <c r="C176" s="150"/>
      <c r="D176" s="150"/>
      <c r="E176" s="150"/>
      <c r="F176" s="150"/>
      <c r="G176" s="150"/>
      <c r="H176" s="150"/>
    </row>
    <row r="177" spans="1:8" x14ac:dyDescent="0.25">
      <c r="A177" s="150"/>
      <c r="B177" s="150"/>
      <c r="C177" s="150"/>
      <c r="D177" s="150"/>
      <c r="E177" s="150"/>
      <c r="F177" s="150"/>
      <c r="G177" s="150"/>
      <c r="H177" s="150"/>
    </row>
    <row r="178" spans="1:8" x14ac:dyDescent="0.25">
      <c r="A178" s="150"/>
      <c r="B178" s="150"/>
      <c r="C178" s="150"/>
      <c r="D178" s="150"/>
      <c r="E178" s="150"/>
      <c r="F178" s="150"/>
      <c r="G178" s="150"/>
      <c r="H178" s="150"/>
    </row>
    <row r="179" spans="1:8" x14ac:dyDescent="0.25">
      <c r="A179" s="150"/>
      <c r="B179" s="150"/>
      <c r="C179" s="150"/>
      <c r="D179" s="150"/>
      <c r="E179" s="150"/>
      <c r="F179" s="150"/>
      <c r="G179" s="150"/>
      <c r="H179" s="150"/>
    </row>
    <row r="180" spans="1:8" x14ac:dyDescent="0.25">
      <c r="A180" s="150"/>
      <c r="B180" s="150"/>
      <c r="C180" s="150"/>
      <c r="D180" s="150"/>
      <c r="E180" s="150"/>
      <c r="F180" s="150"/>
      <c r="G180" s="150"/>
      <c r="H180" s="150"/>
    </row>
    <row r="181" spans="1:8" x14ac:dyDescent="0.25">
      <c r="A181" s="150"/>
      <c r="B181" s="150"/>
      <c r="C181" s="150"/>
      <c r="D181" s="150"/>
      <c r="E181" s="150"/>
      <c r="F181" s="150"/>
      <c r="G181" s="150"/>
      <c r="H181" s="150"/>
    </row>
    <row r="182" spans="1:8" x14ac:dyDescent="0.25">
      <c r="A182" s="150"/>
      <c r="B182" s="150"/>
      <c r="C182" s="150"/>
      <c r="D182" s="150"/>
      <c r="E182" s="150"/>
      <c r="F182" s="150"/>
      <c r="G182" s="150"/>
      <c r="H182" s="150"/>
    </row>
    <row r="183" spans="1:8" x14ac:dyDescent="0.25">
      <c r="A183" s="150"/>
      <c r="B183" s="150"/>
      <c r="C183" s="150"/>
      <c r="D183" s="150"/>
      <c r="E183" s="150"/>
      <c r="F183" s="150"/>
      <c r="G183" s="150"/>
      <c r="H183" s="150"/>
    </row>
    <row r="184" spans="1:8" x14ac:dyDescent="0.25">
      <c r="A184" s="150"/>
      <c r="B184" s="150"/>
      <c r="C184" s="150"/>
      <c r="D184" s="150"/>
      <c r="E184" s="150"/>
      <c r="F184" s="150"/>
      <c r="G184" s="150"/>
      <c r="H184" s="150"/>
    </row>
    <row r="185" spans="1:8" x14ac:dyDescent="0.25">
      <c r="A185" s="150"/>
      <c r="B185" s="150"/>
      <c r="C185" s="150"/>
      <c r="D185" s="150"/>
      <c r="E185" s="150"/>
      <c r="F185" s="150"/>
      <c r="G185" s="150"/>
      <c r="H185" s="150"/>
    </row>
    <row r="186" spans="1:8" x14ac:dyDescent="0.25">
      <c r="A186" s="150"/>
      <c r="B186" s="150"/>
      <c r="C186" s="150"/>
      <c r="D186" s="150"/>
      <c r="E186" s="150"/>
      <c r="F186" s="150"/>
      <c r="G186" s="150"/>
      <c r="H186" s="150"/>
    </row>
    <row r="187" spans="1:8" x14ac:dyDescent="0.25">
      <c r="A187" s="150"/>
      <c r="B187" s="150"/>
      <c r="C187" s="150"/>
      <c r="D187" s="150"/>
      <c r="E187" s="150"/>
      <c r="F187" s="150"/>
      <c r="G187" s="150"/>
      <c r="H187" s="150"/>
    </row>
    <row r="188" spans="1:8" x14ac:dyDescent="0.25">
      <c r="A188" s="150"/>
      <c r="B188" s="150"/>
      <c r="C188" s="150"/>
      <c r="D188" s="150"/>
      <c r="E188" s="150"/>
      <c r="F188" s="150"/>
      <c r="G188" s="150"/>
      <c r="H188" s="150"/>
    </row>
    <row r="189" spans="1:8" x14ac:dyDescent="0.25">
      <c r="A189" s="150"/>
      <c r="B189" s="150"/>
      <c r="C189" s="150"/>
      <c r="D189" s="150"/>
      <c r="E189" s="150"/>
      <c r="F189" s="150"/>
      <c r="G189" s="150"/>
      <c r="H189" s="150"/>
    </row>
    <row r="190" spans="1:8" x14ac:dyDescent="0.25">
      <c r="A190" s="150"/>
      <c r="B190" s="150"/>
      <c r="C190" s="150"/>
      <c r="D190" s="150"/>
      <c r="E190" s="150"/>
      <c r="F190" s="150"/>
      <c r="G190" s="150"/>
      <c r="H190" s="150"/>
    </row>
    <row r="191" spans="1:8" x14ac:dyDescent="0.25">
      <c r="A191" s="150"/>
      <c r="B191" s="150"/>
      <c r="C191" s="150"/>
      <c r="D191" s="150"/>
      <c r="E191" s="150"/>
      <c r="F191" s="150"/>
      <c r="G191" s="150"/>
      <c r="H191" s="150"/>
    </row>
    <row r="192" spans="1:8" x14ac:dyDescent="0.25">
      <c r="A192" s="150"/>
      <c r="B192" s="150"/>
      <c r="C192" s="150"/>
      <c r="D192" s="150"/>
      <c r="E192" s="150"/>
      <c r="F192" s="150"/>
      <c r="G192" s="150"/>
      <c r="H192" s="150"/>
    </row>
    <row r="193" spans="1:8" x14ac:dyDescent="0.25">
      <c r="A193" s="150"/>
      <c r="B193" s="150"/>
      <c r="C193" s="150"/>
      <c r="D193" s="150"/>
      <c r="E193" s="150"/>
      <c r="F193" s="150"/>
      <c r="G193" s="150"/>
      <c r="H193" s="150"/>
    </row>
    <row r="194" spans="1:8" x14ac:dyDescent="0.25">
      <c r="A194" s="150"/>
      <c r="B194" s="150"/>
      <c r="C194" s="150"/>
      <c r="D194" s="150"/>
      <c r="E194" s="150"/>
      <c r="F194" s="150"/>
      <c r="G194" s="150"/>
      <c r="H194" s="150"/>
    </row>
    <row r="195" spans="1:8" x14ac:dyDescent="0.25">
      <c r="A195" s="150"/>
      <c r="B195" s="150"/>
      <c r="C195" s="150"/>
      <c r="D195" s="150"/>
      <c r="E195" s="150"/>
      <c r="F195" s="150"/>
      <c r="G195" s="150"/>
      <c r="H195" s="150"/>
    </row>
    <row r="196" spans="1:8" x14ac:dyDescent="0.25">
      <c r="A196" s="150"/>
      <c r="B196" s="150"/>
      <c r="C196" s="150"/>
      <c r="D196" s="150"/>
      <c r="E196" s="150"/>
      <c r="F196" s="150"/>
      <c r="G196" s="150"/>
      <c r="H196" s="150"/>
    </row>
    <row r="197" spans="1:8" x14ac:dyDescent="0.25">
      <c r="A197" s="150"/>
      <c r="B197" s="150"/>
      <c r="C197" s="150"/>
      <c r="D197" s="150"/>
      <c r="E197" s="150"/>
      <c r="F197" s="150"/>
      <c r="G197" s="150"/>
      <c r="H197" s="150"/>
    </row>
    <row r="198" spans="1:8" x14ac:dyDescent="0.25">
      <c r="A198" s="150"/>
      <c r="B198" s="150"/>
      <c r="C198" s="150"/>
      <c r="D198" s="150"/>
      <c r="E198" s="150"/>
      <c r="F198" s="150"/>
      <c r="G198" s="150"/>
      <c r="H198" s="150"/>
    </row>
    <row r="199" spans="1:8" x14ac:dyDescent="0.25">
      <c r="A199" s="150"/>
      <c r="B199" s="150"/>
      <c r="C199" s="150"/>
      <c r="D199" s="150"/>
      <c r="E199" s="150"/>
      <c r="F199" s="150"/>
      <c r="G199" s="150"/>
      <c r="H199" s="150"/>
    </row>
    <row r="200" spans="1:8" x14ac:dyDescent="0.25">
      <c r="A200" s="150"/>
      <c r="B200" s="150"/>
      <c r="C200" s="150"/>
      <c r="D200" s="150"/>
      <c r="E200" s="150"/>
      <c r="F200" s="150"/>
      <c r="G200" s="150"/>
      <c r="H200" s="150"/>
    </row>
    <row r="201" spans="1:8" x14ac:dyDescent="0.25">
      <c r="A201" s="150"/>
      <c r="B201" s="150"/>
      <c r="C201" s="150"/>
      <c r="D201" s="150"/>
      <c r="E201" s="150"/>
      <c r="F201" s="150"/>
      <c r="G201" s="150"/>
      <c r="H201" s="150"/>
    </row>
    <row r="202" spans="1:8" x14ac:dyDescent="0.25">
      <c r="A202" s="150"/>
      <c r="B202" s="150"/>
      <c r="C202" s="150"/>
      <c r="D202" s="150"/>
      <c r="E202" s="150"/>
      <c r="F202" s="150"/>
      <c r="G202" s="150"/>
      <c r="H202" s="150"/>
    </row>
    <row r="203" spans="1:8" x14ac:dyDescent="0.25">
      <c r="A203" s="150"/>
      <c r="B203" s="150"/>
      <c r="C203" s="150"/>
      <c r="D203" s="150"/>
      <c r="E203" s="150"/>
      <c r="F203" s="150"/>
      <c r="G203" s="150"/>
      <c r="H203" s="150"/>
    </row>
    <row r="204" spans="1:8" x14ac:dyDescent="0.25">
      <c r="A204" s="150"/>
      <c r="B204" s="150"/>
      <c r="C204" s="150"/>
      <c r="D204" s="150"/>
      <c r="E204" s="150"/>
      <c r="F204" s="150"/>
      <c r="G204" s="150"/>
      <c r="H204" s="150"/>
    </row>
    <row r="205" spans="1:8" x14ac:dyDescent="0.25">
      <c r="A205" s="150"/>
      <c r="B205" s="150"/>
      <c r="C205" s="150"/>
      <c r="D205" s="150"/>
      <c r="E205" s="150"/>
      <c r="F205" s="150"/>
      <c r="G205" s="150"/>
      <c r="H205" s="150"/>
    </row>
    <row r="206" spans="1:8" x14ac:dyDescent="0.25">
      <c r="A206" s="150"/>
      <c r="B206" s="150"/>
      <c r="C206" s="150"/>
      <c r="D206" s="150"/>
      <c r="E206" s="150"/>
      <c r="F206" s="150"/>
      <c r="G206" s="150"/>
      <c r="H206" s="150"/>
    </row>
    <row r="207" spans="1:8" x14ac:dyDescent="0.25">
      <c r="A207" s="150"/>
      <c r="B207" s="150"/>
      <c r="C207" s="150"/>
      <c r="D207" s="150"/>
      <c r="E207" s="150"/>
      <c r="F207" s="150"/>
      <c r="G207" s="150"/>
      <c r="H207" s="150"/>
    </row>
    <row r="208" spans="1:8" x14ac:dyDescent="0.25">
      <c r="A208" s="150"/>
      <c r="B208" s="150"/>
      <c r="C208" s="150"/>
      <c r="D208" s="150"/>
      <c r="E208" s="150"/>
      <c r="F208" s="150"/>
      <c r="G208" s="150"/>
      <c r="H208" s="150"/>
    </row>
    <row r="209" spans="1:8" x14ac:dyDescent="0.25">
      <c r="A209" s="150"/>
      <c r="B209" s="150"/>
      <c r="C209" s="150"/>
      <c r="D209" s="150"/>
      <c r="E209" s="150"/>
      <c r="F209" s="150"/>
      <c r="G209" s="150"/>
      <c r="H209" s="150"/>
    </row>
    <row r="210" spans="1:8" x14ac:dyDescent="0.25">
      <c r="A210" s="150"/>
      <c r="B210" s="150"/>
      <c r="C210" s="150"/>
      <c r="D210" s="150"/>
      <c r="E210" s="150"/>
      <c r="F210" s="150"/>
      <c r="G210" s="150"/>
      <c r="H210" s="150"/>
    </row>
    <row r="211" spans="1:8" x14ac:dyDescent="0.25">
      <c r="A211" s="150"/>
      <c r="B211" s="150"/>
      <c r="C211" s="150"/>
      <c r="D211" s="150"/>
      <c r="E211" s="150"/>
      <c r="F211" s="150"/>
      <c r="G211" s="150"/>
      <c r="H211" s="150"/>
    </row>
    <row r="212" spans="1:8" x14ac:dyDescent="0.25">
      <c r="A212" s="150"/>
      <c r="B212" s="150"/>
      <c r="C212" s="150"/>
      <c r="D212" s="150"/>
      <c r="E212" s="150"/>
      <c r="F212" s="150"/>
      <c r="G212" s="150"/>
      <c r="H212" s="150"/>
    </row>
    <row r="213" spans="1:8" x14ac:dyDescent="0.25">
      <c r="A213" s="150"/>
      <c r="B213" s="150"/>
      <c r="C213" s="150"/>
      <c r="D213" s="150"/>
      <c r="E213" s="150"/>
      <c r="F213" s="150"/>
      <c r="G213" s="150"/>
      <c r="H213" s="150"/>
    </row>
    <row r="214" spans="1:8" x14ac:dyDescent="0.25">
      <c r="A214" s="150"/>
      <c r="B214" s="150"/>
      <c r="C214" s="150"/>
      <c r="D214" s="150"/>
      <c r="E214" s="150"/>
      <c r="F214" s="150"/>
      <c r="G214" s="150"/>
      <c r="H214" s="150"/>
    </row>
    <row r="215" spans="1:8" x14ac:dyDescent="0.25">
      <c r="A215" s="150"/>
      <c r="B215" s="150"/>
      <c r="C215" s="150"/>
      <c r="D215" s="150"/>
      <c r="E215" s="150"/>
      <c r="F215" s="150"/>
      <c r="G215" s="150"/>
      <c r="H215" s="150"/>
    </row>
    <row r="216" spans="1:8" x14ac:dyDescent="0.25">
      <c r="A216" s="150"/>
      <c r="B216" s="150"/>
      <c r="C216" s="150"/>
      <c r="D216" s="150"/>
      <c r="E216" s="150"/>
      <c r="F216" s="150"/>
      <c r="G216" s="150"/>
      <c r="H216" s="150"/>
    </row>
    <row r="217" spans="1:8" x14ac:dyDescent="0.25">
      <c r="A217" s="150"/>
      <c r="B217" s="150"/>
      <c r="C217" s="150"/>
      <c r="D217" s="150"/>
      <c r="E217" s="150"/>
      <c r="F217" s="150"/>
      <c r="G217" s="150"/>
      <c r="H217" s="150"/>
    </row>
    <row r="218" spans="1:8" x14ac:dyDescent="0.25">
      <c r="A218" s="150"/>
      <c r="B218" s="150"/>
      <c r="C218" s="150"/>
      <c r="D218" s="150"/>
      <c r="E218" s="150"/>
      <c r="F218" s="150"/>
      <c r="G218" s="150"/>
      <c r="H218" s="150"/>
    </row>
    <row r="219" spans="1:8" x14ac:dyDescent="0.25">
      <c r="A219" s="150"/>
      <c r="B219" s="150"/>
      <c r="C219" s="150"/>
      <c r="D219" s="150"/>
      <c r="E219" s="150"/>
      <c r="F219" s="150"/>
      <c r="G219" s="150"/>
      <c r="H219" s="150"/>
    </row>
    <row r="220" spans="1:8" x14ac:dyDescent="0.25">
      <c r="A220" s="150"/>
      <c r="B220" s="150"/>
      <c r="C220" s="150"/>
      <c r="D220" s="150"/>
      <c r="E220" s="150"/>
      <c r="F220" s="150"/>
      <c r="G220" s="150"/>
      <c r="H220" s="150"/>
    </row>
    <row r="221" spans="1:8" x14ac:dyDescent="0.25">
      <c r="A221" s="150"/>
      <c r="B221" s="150"/>
      <c r="C221" s="150"/>
      <c r="D221" s="150"/>
      <c r="E221" s="150"/>
      <c r="F221" s="150"/>
      <c r="G221" s="150"/>
      <c r="H221" s="150"/>
    </row>
    <row r="222" spans="1:8" x14ac:dyDescent="0.25">
      <c r="A222" s="150"/>
      <c r="B222" s="150"/>
      <c r="C222" s="150"/>
      <c r="D222" s="150"/>
      <c r="E222" s="150"/>
      <c r="F222" s="150"/>
      <c r="G222" s="150"/>
      <c r="H222" s="150"/>
    </row>
    <row r="223" spans="1:8" x14ac:dyDescent="0.25">
      <c r="A223" s="150"/>
      <c r="B223" s="150"/>
      <c r="C223" s="150"/>
      <c r="D223" s="150"/>
      <c r="E223" s="150"/>
      <c r="F223" s="150"/>
      <c r="G223" s="150"/>
      <c r="H223" s="150"/>
    </row>
    <row r="224" spans="1:8" x14ac:dyDescent="0.25">
      <c r="A224" s="150"/>
      <c r="B224" s="150"/>
      <c r="C224" s="150"/>
      <c r="D224" s="150"/>
      <c r="E224" s="150"/>
      <c r="F224" s="150"/>
      <c r="G224" s="150"/>
      <c r="H224" s="150"/>
    </row>
    <row r="225" spans="1:8" x14ac:dyDescent="0.25">
      <c r="A225" s="150"/>
      <c r="B225" s="150"/>
      <c r="C225" s="150"/>
      <c r="D225" s="150"/>
      <c r="E225" s="150"/>
      <c r="F225" s="150"/>
      <c r="G225" s="150"/>
      <c r="H225" s="150"/>
    </row>
    <row r="226" spans="1:8" x14ac:dyDescent="0.25">
      <c r="A226" s="150"/>
      <c r="B226" s="150"/>
      <c r="C226" s="150"/>
      <c r="D226" s="150"/>
      <c r="E226" s="150"/>
      <c r="F226" s="150"/>
      <c r="G226" s="150"/>
      <c r="H226" s="150"/>
    </row>
    <row r="227" spans="1:8" x14ac:dyDescent="0.25">
      <c r="A227" s="150"/>
      <c r="B227" s="150"/>
      <c r="C227" s="150"/>
      <c r="D227" s="150"/>
      <c r="E227" s="150"/>
      <c r="F227" s="150"/>
      <c r="G227" s="150"/>
      <c r="H227" s="150"/>
    </row>
    <row r="228" spans="1:8" x14ac:dyDescent="0.25">
      <c r="A228" s="150"/>
      <c r="B228" s="150"/>
      <c r="C228" s="150"/>
      <c r="D228" s="150"/>
      <c r="E228" s="150"/>
      <c r="F228" s="150"/>
      <c r="G228" s="150"/>
      <c r="H228" s="150"/>
    </row>
    <row r="229" spans="1:8" x14ac:dyDescent="0.25">
      <c r="A229" s="150"/>
      <c r="B229" s="150"/>
      <c r="C229" s="150"/>
      <c r="D229" s="150"/>
      <c r="E229" s="150"/>
      <c r="F229" s="150"/>
      <c r="G229" s="150"/>
      <c r="H229" s="150"/>
    </row>
    <row r="230" spans="1:8" x14ac:dyDescent="0.25">
      <c r="A230" s="150"/>
      <c r="B230" s="150"/>
      <c r="C230" s="150"/>
      <c r="D230" s="150"/>
      <c r="E230" s="150"/>
      <c r="F230" s="150"/>
      <c r="G230" s="150"/>
      <c r="H230" s="150"/>
    </row>
    <row r="231" spans="1:8" x14ac:dyDescent="0.25">
      <c r="A231" s="150"/>
      <c r="B231" s="150"/>
      <c r="C231" s="150"/>
      <c r="D231" s="150"/>
      <c r="E231" s="150"/>
      <c r="F231" s="150"/>
      <c r="G231" s="150"/>
      <c r="H231" s="150"/>
    </row>
    <row r="232" spans="1:8" x14ac:dyDescent="0.25">
      <c r="A232" s="150"/>
      <c r="B232" s="150"/>
      <c r="C232" s="150"/>
      <c r="D232" s="150"/>
      <c r="E232" s="150"/>
      <c r="F232" s="150"/>
      <c r="G232" s="150"/>
      <c r="H232" s="150"/>
    </row>
    <row r="233" spans="1:8" x14ac:dyDescent="0.25">
      <c r="A233" s="150"/>
      <c r="B233" s="150"/>
      <c r="C233" s="150"/>
      <c r="D233" s="150"/>
      <c r="E233" s="150"/>
      <c r="F233" s="150"/>
      <c r="G233" s="150"/>
      <c r="H233" s="150"/>
    </row>
    <row r="234" spans="1:8" x14ac:dyDescent="0.25">
      <c r="A234" s="150"/>
      <c r="B234" s="150"/>
      <c r="C234" s="150"/>
      <c r="D234" s="150"/>
      <c r="E234" s="150"/>
      <c r="F234" s="150"/>
      <c r="G234" s="150"/>
      <c r="H234" s="150"/>
    </row>
    <row r="235" spans="1:8" x14ac:dyDescent="0.25">
      <c r="A235" s="150"/>
      <c r="B235" s="150"/>
      <c r="C235" s="150"/>
      <c r="D235" s="150"/>
      <c r="E235" s="150"/>
      <c r="F235" s="150"/>
      <c r="G235" s="150"/>
      <c r="H235" s="150"/>
    </row>
    <row r="236" spans="1:8" x14ac:dyDescent="0.25">
      <c r="A236" s="150"/>
      <c r="B236" s="150"/>
      <c r="C236" s="150"/>
      <c r="D236" s="150"/>
      <c r="E236" s="150"/>
      <c r="F236" s="150"/>
      <c r="G236" s="150"/>
      <c r="H236" s="150"/>
    </row>
    <row r="237" spans="1:8" x14ac:dyDescent="0.25">
      <c r="A237" s="150"/>
      <c r="B237" s="150"/>
      <c r="C237" s="150"/>
      <c r="D237" s="150"/>
      <c r="E237" s="150"/>
      <c r="F237" s="150"/>
      <c r="G237" s="150"/>
      <c r="H237" s="150"/>
    </row>
    <row r="238" spans="1:8" x14ac:dyDescent="0.25">
      <c r="A238" s="150"/>
      <c r="B238" s="150"/>
      <c r="C238" s="150"/>
      <c r="D238" s="150"/>
      <c r="E238" s="150"/>
      <c r="F238" s="150"/>
      <c r="G238" s="150"/>
      <c r="H238" s="150"/>
    </row>
    <row r="239" spans="1:8" x14ac:dyDescent="0.25">
      <c r="A239" s="150"/>
      <c r="B239" s="150"/>
      <c r="C239" s="150"/>
      <c r="D239" s="150"/>
      <c r="E239" s="150"/>
      <c r="F239" s="150"/>
      <c r="G239" s="150"/>
      <c r="H239" s="150"/>
    </row>
    <row r="240" spans="1:8" x14ac:dyDescent="0.25">
      <c r="A240" s="150"/>
      <c r="B240" s="150"/>
      <c r="C240" s="150"/>
      <c r="D240" s="150"/>
      <c r="E240" s="150"/>
      <c r="F240" s="150"/>
      <c r="G240" s="150"/>
      <c r="H240" s="150"/>
    </row>
    <row r="241" spans="1:8" x14ac:dyDescent="0.25">
      <c r="A241" s="150"/>
      <c r="B241" s="150"/>
      <c r="C241" s="150"/>
      <c r="D241" s="150"/>
      <c r="E241" s="150"/>
      <c r="F241" s="150"/>
      <c r="G241" s="150"/>
      <c r="H241" s="150"/>
    </row>
    <row r="242" spans="1:8" x14ac:dyDescent="0.25">
      <c r="A242" s="150"/>
      <c r="B242" s="150"/>
      <c r="C242" s="150"/>
      <c r="D242" s="150"/>
      <c r="E242" s="150"/>
      <c r="F242" s="150"/>
      <c r="G242" s="150"/>
      <c r="H242" s="150"/>
    </row>
    <row r="243" spans="1:8" x14ac:dyDescent="0.25">
      <c r="A243" s="150"/>
      <c r="B243" s="150"/>
      <c r="C243" s="150"/>
      <c r="D243" s="150"/>
      <c r="E243" s="150"/>
      <c r="F243" s="150"/>
      <c r="G243" s="150"/>
      <c r="H243" s="150"/>
    </row>
    <row r="244" spans="1:8" x14ac:dyDescent="0.25">
      <c r="A244" s="150"/>
      <c r="B244" s="150"/>
      <c r="C244" s="150"/>
      <c r="D244" s="150"/>
      <c r="E244" s="150"/>
      <c r="F244" s="150"/>
      <c r="G244" s="150"/>
      <c r="H244" s="150"/>
    </row>
    <row r="245" spans="1:8" x14ac:dyDescent="0.25">
      <c r="A245" s="150"/>
      <c r="B245" s="150"/>
      <c r="C245" s="150"/>
      <c r="D245" s="150"/>
      <c r="E245" s="150"/>
      <c r="F245" s="150"/>
      <c r="G245" s="150"/>
      <c r="H245" s="150"/>
    </row>
    <row r="246" spans="1:8" x14ac:dyDescent="0.25">
      <c r="A246" s="150"/>
      <c r="B246" s="150"/>
      <c r="C246" s="150"/>
      <c r="D246" s="150"/>
      <c r="E246" s="150"/>
      <c r="F246" s="150"/>
      <c r="G246" s="150"/>
      <c r="H246" s="150"/>
    </row>
    <row r="247" spans="1:8" x14ac:dyDescent="0.25">
      <c r="A247" s="150"/>
      <c r="B247" s="150"/>
      <c r="C247" s="150"/>
      <c r="D247" s="150"/>
      <c r="E247" s="150"/>
      <c r="F247" s="150"/>
      <c r="G247" s="150"/>
      <c r="H247" s="150"/>
    </row>
    <row r="248" spans="1:8" x14ac:dyDescent="0.25">
      <c r="A248" s="150"/>
      <c r="B248" s="150"/>
      <c r="C248" s="150"/>
      <c r="D248" s="150"/>
      <c r="E248" s="150"/>
      <c r="F248" s="150"/>
      <c r="G248" s="150"/>
      <c r="H248" s="150"/>
    </row>
    <row r="249" spans="1:8" x14ac:dyDescent="0.25">
      <c r="A249" s="150"/>
      <c r="B249" s="150"/>
      <c r="C249" s="150"/>
      <c r="D249" s="150"/>
      <c r="E249" s="150"/>
      <c r="F249" s="150"/>
      <c r="G249" s="150"/>
      <c r="H249" s="150"/>
    </row>
    <row r="250" spans="1:8" x14ac:dyDescent="0.25">
      <c r="A250" s="150"/>
      <c r="B250" s="150"/>
      <c r="C250" s="150"/>
      <c r="D250" s="150"/>
      <c r="E250" s="150"/>
      <c r="F250" s="150"/>
      <c r="G250" s="150"/>
      <c r="H250" s="150"/>
    </row>
    <row r="251" spans="1:8" x14ac:dyDescent="0.25">
      <c r="A251" s="150"/>
      <c r="B251" s="150"/>
      <c r="C251" s="150"/>
      <c r="D251" s="150"/>
      <c r="E251" s="150"/>
      <c r="F251" s="150"/>
      <c r="G251" s="150"/>
      <c r="H251" s="150"/>
    </row>
    <row r="252" spans="1:8" x14ac:dyDescent="0.25">
      <c r="A252" s="150"/>
      <c r="B252" s="150"/>
      <c r="C252" s="150"/>
      <c r="D252" s="150"/>
      <c r="E252" s="150"/>
      <c r="F252" s="150"/>
      <c r="G252" s="150"/>
      <c r="H252" s="150"/>
    </row>
    <row r="253" spans="1:8" x14ac:dyDescent="0.25">
      <c r="A253" s="150"/>
      <c r="B253" s="150"/>
      <c r="C253" s="150"/>
      <c r="D253" s="150"/>
      <c r="E253" s="150"/>
      <c r="F253" s="150"/>
      <c r="G253" s="150"/>
      <c r="H253" s="150"/>
    </row>
    <row r="254" spans="1:8" x14ac:dyDescent="0.25">
      <c r="A254" s="150"/>
      <c r="B254" s="150"/>
      <c r="C254" s="150"/>
      <c r="D254" s="150"/>
      <c r="E254" s="150"/>
      <c r="F254" s="150"/>
      <c r="G254" s="150"/>
      <c r="H254" s="150"/>
    </row>
    <row r="255" spans="1:8" x14ac:dyDescent="0.25">
      <c r="A255" s="150"/>
      <c r="B255" s="150"/>
      <c r="C255" s="150"/>
      <c r="D255" s="150"/>
      <c r="E255" s="150"/>
      <c r="F255" s="150"/>
      <c r="G255" s="150"/>
      <c r="H255" s="150"/>
    </row>
    <row r="256" spans="1:8" x14ac:dyDescent="0.25">
      <c r="A256" s="150"/>
      <c r="B256" s="150"/>
      <c r="C256" s="150"/>
      <c r="D256" s="150"/>
      <c r="E256" s="150"/>
      <c r="F256" s="150"/>
      <c r="G256" s="150"/>
      <c r="H256" s="150"/>
    </row>
    <row r="257" spans="1:8" x14ac:dyDescent="0.25">
      <c r="A257" s="150"/>
      <c r="B257" s="150"/>
      <c r="C257" s="150"/>
      <c r="D257" s="150"/>
      <c r="E257" s="150"/>
      <c r="F257" s="150"/>
      <c r="G257" s="150"/>
      <c r="H257" s="150"/>
    </row>
    <row r="258" spans="1:8" x14ac:dyDescent="0.25">
      <c r="A258" s="150"/>
      <c r="B258" s="150"/>
      <c r="C258" s="150"/>
      <c r="D258" s="150"/>
      <c r="E258" s="150"/>
      <c r="F258" s="150"/>
      <c r="G258" s="150"/>
      <c r="H258" s="150"/>
    </row>
    <row r="259" spans="1:8" x14ac:dyDescent="0.25">
      <c r="A259" s="150"/>
      <c r="B259" s="150"/>
      <c r="C259" s="150"/>
      <c r="D259" s="150"/>
      <c r="E259" s="150"/>
      <c r="F259" s="150"/>
      <c r="G259" s="150"/>
      <c r="H259" s="150"/>
    </row>
    <row r="260" spans="1:8" x14ac:dyDescent="0.25">
      <c r="A260" s="150"/>
      <c r="B260" s="150"/>
      <c r="C260" s="150"/>
      <c r="D260" s="150"/>
      <c r="E260" s="150"/>
      <c r="F260" s="150"/>
      <c r="G260" s="150"/>
      <c r="H260" s="150"/>
    </row>
    <row r="261" spans="1:8" x14ac:dyDescent="0.25">
      <c r="A261" s="150"/>
      <c r="B261" s="150"/>
      <c r="C261" s="150"/>
      <c r="D261" s="150"/>
      <c r="E261" s="150"/>
      <c r="F261" s="150"/>
      <c r="G261" s="150"/>
      <c r="H261" s="150"/>
    </row>
    <row r="262" spans="1:8" x14ac:dyDescent="0.25">
      <c r="A262" s="150"/>
      <c r="B262" s="150"/>
      <c r="C262" s="150"/>
      <c r="D262" s="150"/>
      <c r="E262" s="150"/>
      <c r="F262" s="150"/>
      <c r="G262" s="150"/>
      <c r="H262" s="150"/>
    </row>
    <row r="263" spans="1:8" x14ac:dyDescent="0.25">
      <c r="A263" s="150"/>
      <c r="B263" s="150"/>
      <c r="C263" s="150"/>
      <c r="D263" s="150"/>
      <c r="E263" s="150"/>
      <c r="F263" s="150"/>
      <c r="G263" s="150"/>
      <c r="H263" s="150"/>
    </row>
    <row r="264" spans="1:8" x14ac:dyDescent="0.25">
      <c r="A264" s="150"/>
      <c r="B264" s="150"/>
      <c r="C264" s="150"/>
      <c r="D264" s="150"/>
      <c r="E264" s="150"/>
      <c r="F264" s="150"/>
      <c r="G264" s="150"/>
      <c r="H264" s="150"/>
    </row>
    <row r="265" spans="1:8" x14ac:dyDescent="0.25">
      <c r="A265" s="150"/>
      <c r="B265" s="150"/>
      <c r="C265" s="150"/>
      <c r="D265" s="150"/>
      <c r="E265" s="150"/>
      <c r="F265" s="150"/>
      <c r="G265" s="150"/>
      <c r="H265" s="150"/>
    </row>
    <row r="266" spans="1:8" x14ac:dyDescent="0.25">
      <c r="A266" s="150"/>
      <c r="B266" s="150"/>
      <c r="C266" s="150"/>
      <c r="D266" s="150"/>
      <c r="E266" s="150"/>
      <c r="F266" s="150"/>
      <c r="G266" s="150"/>
      <c r="H266" s="150"/>
    </row>
    <row r="267" spans="1:8" x14ac:dyDescent="0.25">
      <c r="A267" s="150"/>
      <c r="B267" s="150"/>
      <c r="C267" s="150"/>
      <c r="D267" s="150"/>
      <c r="E267" s="150"/>
      <c r="F267" s="150"/>
      <c r="G267" s="150"/>
      <c r="H267" s="150"/>
    </row>
    <row r="268" spans="1:8" x14ac:dyDescent="0.25">
      <c r="A268" s="150"/>
      <c r="B268" s="150"/>
      <c r="C268" s="150"/>
      <c r="D268" s="150"/>
      <c r="E268" s="150"/>
      <c r="F268" s="150"/>
      <c r="G268" s="150"/>
      <c r="H268" s="150"/>
    </row>
    <row r="269" spans="1:8" x14ac:dyDescent="0.25">
      <c r="A269" s="150"/>
      <c r="B269" s="150"/>
      <c r="C269" s="150"/>
      <c r="D269" s="150"/>
      <c r="E269" s="150"/>
      <c r="F269" s="150"/>
      <c r="G269" s="150"/>
      <c r="H269" s="150"/>
    </row>
    <row r="270" spans="1:8" x14ac:dyDescent="0.25">
      <c r="A270" s="150"/>
      <c r="B270" s="150"/>
      <c r="C270" s="150"/>
      <c r="D270" s="150"/>
      <c r="E270" s="150"/>
      <c r="F270" s="150"/>
      <c r="G270" s="150"/>
      <c r="H270" s="150"/>
    </row>
    <row r="271" spans="1:8" x14ac:dyDescent="0.25">
      <c r="A271" s="150"/>
      <c r="B271" s="150"/>
      <c r="C271" s="150"/>
      <c r="D271" s="150"/>
      <c r="E271" s="150"/>
      <c r="F271" s="150"/>
      <c r="G271" s="150"/>
      <c r="H271" s="150"/>
    </row>
    <row r="272" spans="1:8" x14ac:dyDescent="0.25">
      <c r="A272" s="150"/>
      <c r="B272" s="150"/>
      <c r="C272" s="150"/>
      <c r="D272" s="150"/>
      <c r="E272" s="150"/>
      <c r="F272" s="150"/>
      <c r="G272" s="150"/>
      <c r="H272" s="150"/>
    </row>
    <row r="273" spans="1:8" x14ac:dyDescent="0.25">
      <c r="A273" s="150"/>
      <c r="B273" s="150"/>
      <c r="C273" s="150"/>
      <c r="D273" s="150"/>
      <c r="E273" s="150"/>
      <c r="F273" s="150"/>
      <c r="G273" s="150"/>
      <c r="H273" s="150"/>
    </row>
    <row r="274" spans="1:8" x14ac:dyDescent="0.25">
      <c r="A274" s="150"/>
      <c r="B274" s="150"/>
      <c r="C274" s="150"/>
      <c r="D274" s="150"/>
      <c r="E274" s="150"/>
      <c r="F274" s="150"/>
      <c r="G274" s="150"/>
      <c r="H274" s="150"/>
    </row>
    <row r="275" spans="1:8" x14ac:dyDescent="0.25">
      <c r="A275" s="150"/>
      <c r="B275" s="150"/>
      <c r="C275" s="150"/>
      <c r="D275" s="150"/>
      <c r="E275" s="150"/>
      <c r="F275" s="150"/>
      <c r="G275" s="150"/>
      <c r="H275" s="150"/>
    </row>
    <row r="276" spans="1:8" x14ac:dyDescent="0.25">
      <c r="A276" s="150"/>
      <c r="B276" s="150"/>
      <c r="C276" s="150"/>
      <c r="D276" s="150"/>
      <c r="E276" s="150"/>
      <c r="F276" s="150"/>
      <c r="G276" s="150"/>
      <c r="H276" s="150"/>
    </row>
    <row r="277" spans="1:8" x14ac:dyDescent="0.25">
      <c r="A277" s="150"/>
      <c r="B277" s="150"/>
      <c r="C277" s="150"/>
      <c r="D277" s="150"/>
      <c r="E277" s="150"/>
      <c r="F277" s="150"/>
      <c r="G277" s="150"/>
      <c r="H277" s="150"/>
    </row>
    <row r="278" spans="1:8" x14ac:dyDescent="0.25">
      <c r="A278" s="150"/>
      <c r="B278" s="150"/>
      <c r="C278" s="150"/>
      <c r="D278" s="150"/>
      <c r="E278" s="150"/>
      <c r="F278" s="150"/>
      <c r="G278" s="150"/>
      <c r="H278" s="150"/>
    </row>
    <row r="279" spans="1:8" x14ac:dyDescent="0.25">
      <c r="A279" s="150"/>
      <c r="B279" s="150"/>
      <c r="C279" s="150"/>
      <c r="D279" s="150"/>
      <c r="E279" s="150"/>
      <c r="F279" s="150"/>
      <c r="G279" s="150"/>
      <c r="H279" s="150"/>
    </row>
    <row r="280" spans="1:8" x14ac:dyDescent="0.25">
      <c r="A280" s="150"/>
      <c r="B280" s="150"/>
      <c r="C280" s="150"/>
      <c r="D280" s="150"/>
      <c r="E280" s="150"/>
      <c r="F280" s="150"/>
      <c r="G280" s="150"/>
      <c r="H280" s="150"/>
    </row>
    <row r="281" spans="1:8" x14ac:dyDescent="0.25">
      <c r="A281" s="150"/>
      <c r="B281" s="150"/>
      <c r="C281" s="150"/>
      <c r="D281" s="150"/>
      <c r="E281" s="150"/>
      <c r="F281" s="150"/>
      <c r="G281" s="150"/>
      <c r="H281" s="150"/>
    </row>
    <row r="282" spans="1:8" x14ac:dyDescent="0.25">
      <c r="A282" s="150"/>
      <c r="B282" s="150"/>
      <c r="C282" s="150"/>
      <c r="D282" s="150"/>
      <c r="E282" s="150"/>
      <c r="F282" s="150"/>
      <c r="G282" s="150"/>
      <c r="H282" s="150"/>
    </row>
    <row r="283" spans="1:8" x14ac:dyDescent="0.25">
      <c r="A283" s="150"/>
      <c r="B283" s="150"/>
      <c r="C283" s="150"/>
      <c r="D283" s="150"/>
      <c r="E283" s="150"/>
      <c r="F283" s="150"/>
      <c r="G283" s="150"/>
      <c r="H283" s="150"/>
    </row>
    <row r="284" spans="1:8" x14ac:dyDescent="0.25">
      <c r="A284" s="150"/>
      <c r="B284" s="150"/>
      <c r="C284" s="150"/>
      <c r="D284" s="150"/>
      <c r="E284" s="150"/>
      <c r="F284" s="150"/>
      <c r="G284" s="150"/>
      <c r="H284" s="150"/>
    </row>
    <row r="285" spans="1:8" x14ac:dyDescent="0.25">
      <c r="A285" s="150"/>
      <c r="B285" s="150"/>
      <c r="C285" s="150"/>
      <c r="D285" s="150"/>
      <c r="E285" s="150"/>
      <c r="F285" s="150"/>
      <c r="G285" s="150"/>
      <c r="H285" s="150"/>
    </row>
    <row r="286" spans="1:8" x14ac:dyDescent="0.25">
      <c r="A286" s="150"/>
      <c r="B286" s="150"/>
      <c r="C286" s="150"/>
      <c r="D286" s="150"/>
      <c r="E286" s="150"/>
      <c r="F286" s="150"/>
      <c r="G286" s="150"/>
      <c r="H286" s="150"/>
    </row>
    <row r="287" spans="1:8" x14ac:dyDescent="0.25">
      <c r="A287" s="150"/>
      <c r="B287" s="150"/>
      <c r="C287" s="150"/>
      <c r="D287" s="150"/>
      <c r="E287" s="150"/>
      <c r="F287" s="150"/>
      <c r="G287" s="150"/>
      <c r="H287" s="150"/>
    </row>
    <row r="288" spans="1:8" x14ac:dyDescent="0.25">
      <c r="A288" s="150"/>
      <c r="B288" s="150"/>
      <c r="C288" s="150"/>
      <c r="D288" s="150"/>
      <c r="E288" s="150"/>
      <c r="F288" s="150"/>
      <c r="G288" s="150"/>
      <c r="H288" s="150"/>
    </row>
    <row r="289" spans="1:8" x14ac:dyDescent="0.25">
      <c r="A289" s="150"/>
      <c r="B289" s="150"/>
      <c r="C289" s="150"/>
      <c r="D289" s="150"/>
      <c r="E289" s="150"/>
      <c r="F289" s="150"/>
      <c r="G289" s="150"/>
      <c r="H289" s="150"/>
    </row>
    <row r="290" spans="1:8" x14ac:dyDescent="0.25">
      <c r="A290" s="150"/>
      <c r="B290" s="150"/>
      <c r="C290" s="150"/>
      <c r="D290" s="150"/>
      <c r="E290" s="150"/>
      <c r="F290" s="150"/>
      <c r="G290" s="150"/>
      <c r="H290" s="150"/>
    </row>
    <row r="291" spans="1:8" x14ac:dyDescent="0.25">
      <c r="A291" s="150"/>
      <c r="B291" s="150"/>
      <c r="C291" s="150"/>
      <c r="D291" s="150"/>
      <c r="E291" s="150"/>
      <c r="F291" s="150"/>
      <c r="G291" s="150"/>
      <c r="H291" s="150"/>
    </row>
    <row r="292" spans="1:8" x14ac:dyDescent="0.25">
      <c r="A292" s="150"/>
      <c r="B292" s="150"/>
      <c r="C292" s="150"/>
      <c r="D292" s="150"/>
      <c r="E292" s="150"/>
      <c r="F292" s="150"/>
      <c r="G292" s="150"/>
      <c r="H292" s="150"/>
    </row>
    <row r="293" spans="1:8" x14ac:dyDescent="0.25">
      <c r="A293" s="150"/>
      <c r="B293" s="150"/>
      <c r="C293" s="150"/>
      <c r="D293" s="150"/>
      <c r="E293" s="150"/>
      <c r="F293" s="150"/>
      <c r="G293" s="150"/>
      <c r="H293" s="150"/>
    </row>
    <row r="294" spans="1:8" x14ac:dyDescent="0.25">
      <c r="A294" s="150"/>
      <c r="B294" s="150"/>
      <c r="C294" s="150"/>
      <c r="D294" s="150"/>
      <c r="E294" s="150"/>
      <c r="F294" s="150"/>
      <c r="G294" s="150"/>
      <c r="H294" s="150"/>
    </row>
    <row r="295" spans="1:8" x14ac:dyDescent="0.25">
      <c r="A295" s="150"/>
      <c r="B295" s="150"/>
      <c r="C295" s="150"/>
      <c r="D295" s="150"/>
      <c r="E295" s="150"/>
      <c r="F295" s="150"/>
      <c r="G295" s="150"/>
      <c r="H295" s="150"/>
    </row>
    <row r="296" spans="1:8" x14ac:dyDescent="0.25">
      <c r="A296" s="150"/>
      <c r="B296" s="150"/>
      <c r="C296" s="150"/>
      <c r="D296" s="150"/>
      <c r="E296" s="150"/>
      <c r="F296" s="150"/>
      <c r="G296" s="150"/>
      <c r="H296" s="150"/>
    </row>
    <row r="297" spans="1:8" x14ac:dyDescent="0.25">
      <c r="A297" s="150"/>
      <c r="B297" s="150"/>
      <c r="C297" s="150"/>
      <c r="D297" s="150"/>
      <c r="E297" s="150"/>
      <c r="F297" s="150"/>
      <c r="G297" s="150"/>
      <c r="H297" s="150"/>
    </row>
    <row r="298" spans="1:8" x14ac:dyDescent="0.25">
      <c r="A298" s="150"/>
      <c r="B298" s="150"/>
      <c r="C298" s="150"/>
      <c r="D298" s="150"/>
      <c r="E298" s="150"/>
      <c r="F298" s="150"/>
      <c r="G298" s="150"/>
      <c r="H298" s="150"/>
    </row>
    <row r="299" spans="1:8" x14ac:dyDescent="0.25">
      <c r="A299" s="150"/>
      <c r="B299" s="150"/>
      <c r="C299" s="150"/>
      <c r="D299" s="150"/>
      <c r="E299" s="150"/>
      <c r="F299" s="150"/>
      <c r="G299" s="150"/>
      <c r="H299" s="150"/>
    </row>
    <row r="300" spans="1:8" x14ac:dyDescent="0.25">
      <c r="A300" s="150"/>
      <c r="B300" s="150"/>
      <c r="C300" s="150"/>
      <c r="D300" s="150"/>
      <c r="E300" s="150"/>
      <c r="F300" s="150"/>
      <c r="G300" s="150"/>
      <c r="H300" s="150"/>
    </row>
    <row r="301" spans="1:8" x14ac:dyDescent="0.25">
      <c r="A301" s="150"/>
      <c r="B301" s="150"/>
      <c r="C301" s="150"/>
      <c r="D301" s="150"/>
      <c r="E301" s="150"/>
      <c r="F301" s="150"/>
      <c r="G301" s="150"/>
      <c r="H301" s="150"/>
    </row>
    <row r="302" spans="1:8" x14ac:dyDescent="0.25">
      <c r="A302" s="150"/>
      <c r="B302" s="150"/>
      <c r="C302" s="150"/>
      <c r="D302" s="150"/>
      <c r="E302" s="150"/>
      <c r="F302" s="150"/>
      <c r="G302" s="150"/>
      <c r="H302" s="150"/>
    </row>
    <row r="303" spans="1:8" x14ac:dyDescent="0.25">
      <c r="A303" s="150"/>
      <c r="B303" s="150"/>
      <c r="C303" s="150"/>
      <c r="D303" s="150"/>
      <c r="E303" s="150"/>
      <c r="F303" s="150"/>
      <c r="G303" s="150"/>
      <c r="H303" s="150"/>
    </row>
    <row r="304" spans="1:8" x14ac:dyDescent="0.25">
      <c r="A304" s="150"/>
      <c r="B304" s="150"/>
      <c r="C304" s="150"/>
      <c r="D304" s="150"/>
      <c r="E304" s="150"/>
      <c r="F304" s="150"/>
      <c r="G304" s="150"/>
      <c r="H304" s="150"/>
    </row>
    <row r="305" spans="1:8" x14ac:dyDescent="0.25">
      <c r="A305" s="150"/>
      <c r="B305" s="150"/>
      <c r="C305" s="150"/>
      <c r="D305" s="150"/>
      <c r="E305" s="150"/>
      <c r="F305" s="150"/>
      <c r="G305" s="150"/>
      <c r="H305" s="150"/>
    </row>
    <row r="306" spans="1:8" x14ac:dyDescent="0.25">
      <c r="A306" s="150"/>
      <c r="B306" s="150"/>
      <c r="C306" s="150"/>
      <c r="D306" s="150"/>
      <c r="E306" s="150"/>
      <c r="F306" s="150"/>
      <c r="G306" s="150"/>
      <c r="H306" s="150"/>
    </row>
    <row r="307" spans="1:8" x14ac:dyDescent="0.25">
      <c r="A307" s="150"/>
      <c r="B307" s="150"/>
      <c r="C307" s="150"/>
      <c r="D307" s="150"/>
      <c r="E307" s="150"/>
      <c r="F307" s="150"/>
      <c r="G307" s="150"/>
      <c r="H307" s="150"/>
    </row>
    <row r="308" spans="1:8" x14ac:dyDescent="0.25">
      <c r="A308" s="150"/>
      <c r="B308" s="150"/>
      <c r="C308" s="150"/>
      <c r="D308" s="150"/>
      <c r="E308" s="150"/>
      <c r="F308" s="150"/>
      <c r="G308" s="150"/>
      <c r="H308" s="150"/>
    </row>
    <row r="309" spans="1:8" x14ac:dyDescent="0.25">
      <c r="A309" s="150"/>
      <c r="B309" s="150"/>
      <c r="C309" s="150"/>
      <c r="D309" s="150"/>
      <c r="E309" s="150"/>
      <c r="F309" s="150"/>
      <c r="G309" s="150"/>
      <c r="H309" s="150"/>
    </row>
    <row r="310" spans="1:8" x14ac:dyDescent="0.25">
      <c r="A310" s="150"/>
      <c r="B310" s="150"/>
      <c r="C310" s="150"/>
      <c r="D310" s="150"/>
      <c r="E310" s="150"/>
      <c r="F310" s="150"/>
      <c r="G310" s="150"/>
      <c r="H310" s="150"/>
    </row>
    <row r="311" spans="1:8" x14ac:dyDescent="0.25">
      <c r="A311" s="150"/>
      <c r="B311" s="150"/>
      <c r="C311" s="150"/>
      <c r="D311" s="150"/>
      <c r="E311" s="150"/>
      <c r="F311" s="150"/>
      <c r="G311" s="150"/>
      <c r="H311" s="150"/>
    </row>
    <row r="312" spans="1:8" x14ac:dyDescent="0.25">
      <c r="A312" s="150"/>
      <c r="B312" s="150"/>
      <c r="C312" s="150"/>
      <c r="D312" s="150"/>
      <c r="E312" s="150"/>
      <c r="F312" s="150"/>
      <c r="G312" s="150"/>
      <c r="H312" s="150"/>
    </row>
    <row r="313" spans="1:8" x14ac:dyDescent="0.25">
      <c r="A313" s="150"/>
      <c r="B313" s="150"/>
      <c r="C313" s="150"/>
      <c r="D313" s="150"/>
      <c r="E313" s="150"/>
      <c r="F313" s="150"/>
      <c r="G313" s="150"/>
      <c r="H313" s="150"/>
    </row>
    <row r="314" spans="1:8" x14ac:dyDescent="0.25">
      <c r="A314" s="150"/>
      <c r="B314" s="150"/>
      <c r="C314" s="150"/>
      <c r="D314" s="150"/>
      <c r="E314" s="150"/>
      <c r="F314" s="150"/>
      <c r="G314" s="150"/>
      <c r="H314" s="150"/>
    </row>
    <row r="315" spans="1:8" x14ac:dyDescent="0.25">
      <c r="A315" s="150"/>
      <c r="B315" s="150"/>
      <c r="C315" s="150"/>
      <c r="D315" s="150"/>
      <c r="E315" s="150"/>
      <c r="F315" s="150"/>
      <c r="G315" s="150"/>
      <c r="H315" s="150"/>
    </row>
    <row r="316" spans="1:8" x14ac:dyDescent="0.25">
      <c r="A316" s="150"/>
      <c r="B316" s="150"/>
      <c r="C316" s="150"/>
      <c r="D316" s="150"/>
      <c r="E316" s="150"/>
      <c r="F316" s="150"/>
      <c r="G316" s="150"/>
      <c r="H316" s="150"/>
    </row>
    <row r="317" spans="1:8" x14ac:dyDescent="0.25">
      <c r="A317" s="150"/>
      <c r="B317" s="150"/>
      <c r="C317" s="150"/>
      <c r="D317" s="150"/>
      <c r="E317" s="150"/>
      <c r="F317" s="150"/>
      <c r="G317" s="150"/>
      <c r="H317" s="150"/>
    </row>
    <row r="318" spans="1:8" x14ac:dyDescent="0.25">
      <c r="A318" s="150"/>
      <c r="B318" s="150"/>
      <c r="C318" s="150"/>
      <c r="D318" s="150"/>
      <c r="E318" s="150"/>
      <c r="F318" s="150"/>
      <c r="G318" s="150"/>
      <c r="H318" s="150"/>
    </row>
    <row r="319" spans="1:8" x14ac:dyDescent="0.25">
      <c r="A319" s="150"/>
      <c r="B319" s="150"/>
      <c r="C319" s="150"/>
      <c r="D319" s="150"/>
      <c r="E319" s="150"/>
      <c r="F319" s="150"/>
      <c r="G319" s="150"/>
      <c r="H319" s="150"/>
    </row>
    <row r="320" spans="1:8" x14ac:dyDescent="0.25">
      <c r="A320" s="150"/>
      <c r="B320" s="150"/>
      <c r="C320" s="150"/>
      <c r="D320" s="150"/>
      <c r="E320" s="150"/>
      <c r="F320" s="150"/>
      <c r="G320" s="150"/>
      <c r="H320" s="150"/>
    </row>
    <row r="321" spans="1:8" x14ac:dyDescent="0.25">
      <c r="A321" s="150"/>
      <c r="B321" s="150"/>
      <c r="C321" s="150"/>
      <c r="D321" s="150"/>
      <c r="E321" s="150"/>
      <c r="F321" s="150"/>
      <c r="G321" s="150"/>
      <c r="H321" s="150"/>
    </row>
    <row r="322" spans="1:8" x14ac:dyDescent="0.25">
      <c r="A322" s="150"/>
      <c r="B322" s="150"/>
      <c r="C322" s="150"/>
      <c r="D322" s="150"/>
      <c r="E322" s="150"/>
      <c r="F322" s="150"/>
      <c r="G322" s="150"/>
      <c r="H322" s="150"/>
    </row>
    <row r="323" spans="1:8" x14ac:dyDescent="0.25">
      <c r="A323" s="150"/>
      <c r="B323" s="150"/>
      <c r="C323" s="150"/>
      <c r="D323" s="150"/>
      <c r="E323" s="150"/>
      <c r="F323" s="150"/>
      <c r="G323" s="150"/>
      <c r="H323" s="150"/>
    </row>
    <row r="324" spans="1:8" x14ac:dyDescent="0.25">
      <c r="A324" s="150"/>
      <c r="B324" s="150"/>
      <c r="C324" s="150"/>
      <c r="D324" s="150"/>
      <c r="E324" s="150"/>
      <c r="F324" s="150"/>
      <c r="G324" s="150"/>
      <c r="H324" s="150"/>
    </row>
    <row r="325" spans="1:8" x14ac:dyDescent="0.25">
      <c r="A325" s="150"/>
      <c r="B325" s="150"/>
      <c r="C325" s="150"/>
      <c r="D325" s="150"/>
      <c r="E325" s="150"/>
      <c r="F325" s="150"/>
      <c r="G325" s="150"/>
      <c r="H325" s="150"/>
    </row>
    <row r="326" spans="1:8" x14ac:dyDescent="0.25">
      <c r="A326" s="150"/>
      <c r="B326" s="150"/>
      <c r="C326" s="150"/>
      <c r="D326" s="150"/>
      <c r="E326" s="150"/>
      <c r="F326" s="150"/>
      <c r="G326" s="150"/>
      <c r="H326" s="150"/>
    </row>
    <row r="327" spans="1:8" x14ac:dyDescent="0.25">
      <c r="A327" s="150"/>
      <c r="B327" s="150"/>
      <c r="C327" s="150"/>
      <c r="D327" s="150"/>
      <c r="E327" s="150"/>
      <c r="F327" s="150"/>
      <c r="G327" s="150"/>
      <c r="H327" s="150"/>
    </row>
    <row r="328" spans="1:8" x14ac:dyDescent="0.25">
      <c r="A328" s="150"/>
      <c r="B328" s="150"/>
      <c r="C328" s="150"/>
      <c r="D328" s="150"/>
      <c r="E328" s="150"/>
      <c r="F328" s="150"/>
      <c r="G328" s="150"/>
      <c r="H328" s="150"/>
    </row>
    <row r="329" spans="1:8" x14ac:dyDescent="0.25">
      <c r="A329" s="150"/>
      <c r="B329" s="150"/>
      <c r="C329" s="150"/>
      <c r="D329" s="150"/>
      <c r="E329" s="150"/>
      <c r="F329" s="150"/>
      <c r="G329" s="150"/>
      <c r="H329" s="150"/>
    </row>
    <row r="330" spans="1:8" x14ac:dyDescent="0.25">
      <c r="A330" s="150"/>
      <c r="B330" s="150"/>
      <c r="C330" s="150"/>
      <c r="D330" s="150"/>
      <c r="E330" s="150"/>
      <c r="F330" s="150"/>
      <c r="G330" s="150"/>
      <c r="H330" s="150"/>
    </row>
    <row r="331" spans="1:8" x14ac:dyDescent="0.25">
      <c r="A331" s="150"/>
      <c r="B331" s="150"/>
      <c r="C331" s="150"/>
      <c r="D331" s="150"/>
      <c r="E331" s="150"/>
      <c r="F331" s="150"/>
      <c r="G331" s="150"/>
      <c r="H331" s="150"/>
    </row>
    <row r="332" spans="1:8" x14ac:dyDescent="0.25">
      <c r="A332" s="150"/>
      <c r="B332" s="150"/>
      <c r="C332" s="150"/>
      <c r="D332" s="150"/>
      <c r="E332" s="150"/>
      <c r="F332" s="150"/>
      <c r="G332" s="150"/>
      <c r="H332" s="150"/>
    </row>
    <row r="333" spans="1:8" x14ac:dyDescent="0.25">
      <c r="A333" s="150"/>
      <c r="B333" s="150"/>
      <c r="C333" s="150"/>
      <c r="D333" s="150"/>
      <c r="E333" s="150"/>
      <c r="F333" s="150"/>
      <c r="G333" s="150"/>
      <c r="H333" s="150"/>
    </row>
    <row r="334" spans="1:8" x14ac:dyDescent="0.25">
      <c r="A334" s="150"/>
      <c r="B334" s="150"/>
      <c r="C334" s="150"/>
      <c r="D334" s="150"/>
      <c r="E334" s="150"/>
      <c r="F334" s="150"/>
      <c r="G334" s="150"/>
      <c r="H334" s="150"/>
    </row>
    <row r="335" spans="1:8" x14ac:dyDescent="0.25">
      <c r="A335" s="150"/>
      <c r="B335" s="150"/>
      <c r="C335" s="150"/>
      <c r="D335" s="150"/>
      <c r="E335" s="150"/>
      <c r="F335" s="150"/>
      <c r="G335" s="150"/>
      <c r="H335" s="150"/>
    </row>
    <row r="336" spans="1:8" x14ac:dyDescent="0.25">
      <c r="A336" s="150"/>
      <c r="B336" s="150"/>
      <c r="C336" s="150"/>
      <c r="D336" s="150"/>
      <c r="E336" s="150"/>
      <c r="F336" s="150"/>
      <c r="G336" s="150"/>
      <c r="H336" s="150"/>
    </row>
    <row r="337" spans="1:8" x14ac:dyDescent="0.25">
      <c r="A337" s="150"/>
      <c r="B337" s="150"/>
      <c r="C337" s="150"/>
      <c r="D337" s="150"/>
      <c r="E337" s="150"/>
      <c r="F337" s="150"/>
      <c r="G337" s="150"/>
      <c r="H337" s="150"/>
    </row>
    <row r="338" spans="1:8" x14ac:dyDescent="0.25">
      <c r="A338" s="150"/>
      <c r="B338" s="150"/>
      <c r="C338" s="150"/>
      <c r="D338" s="150"/>
      <c r="E338" s="150"/>
      <c r="F338" s="150"/>
      <c r="G338" s="150"/>
      <c r="H338" s="150"/>
    </row>
    <row r="339" spans="1:8" x14ac:dyDescent="0.25">
      <c r="A339" s="150"/>
      <c r="B339" s="150"/>
      <c r="C339" s="150"/>
      <c r="D339" s="150"/>
      <c r="E339" s="150"/>
      <c r="F339" s="150"/>
      <c r="G339" s="150"/>
      <c r="H339" s="150"/>
    </row>
    <row r="340" spans="1:8" x14ac:dyDescent="0.25">
      <c r="A340" s="150"/>
      <c r="B340" s="150"/>
      <c r="C340" s="150"/>
      <c r="D340" s="150"/>
      <c r="E340" s="150"/>
      <c r="F340" s="150"/>
      <c r="G340" s="150"/>
      <c r="H340" s="150"/>
    </row>
    <row r="341" spans="1:8" x14ac:dyDescent="0.25">
      <c r="A341" s="150"/>
      <c r="B341" s="150"/>
      <c r="C341" s="150"/>
      <c r="D341" s="150"/>
      <c r="E341" s="150"/>
      <c r="F341" s="150"/>
      <c r="G341" s="150"/>
      <c r="H341" s="150"/>
    </row>
    <row r="342" spans="1:8" x14ac:dyDescent="0.25">
      <c r="A342" s="150"/>
      <c r="B342" s="150"/>
      <c r="C342" s="150"/>
      <c r="D342" s="150"/>
      <c r="E342" s="150"/>
      <c r="F342" s="150"/>
      <c r="G342" s="150"/>
      <c r="H342" s="150"/>
    </row>
    <row r="343" spans="1:8" x14ac:dyDescent="0.25">
      <c r="A343" s="150"/>
      <c r="B343" s="150"/>
      <c r="C343" s="150"/>
      <c r="D343" s="150"/>
      <c r="E343" s="150"/>
      <c r="F343" s="150"/>
      <c r="G343" s="150"/>
      <c r="H343" s="150"/>
    </row>
    <row r="344" spans="1:8" x14ac:dyDescent="0.25">
      <c r="A344" s="150"/>
      <c r="B344" s="150"/>
      <c r="C344" s="150"/>
      <c r="D344" s="150"/>
      <c r="E344" s="150"/>
      <c r="F344" s="150"/>
      <c r="G344" s="150"/>
      <c r="H344" s="150"/>
    </row>
    <row r="345" spans="1:8" x14ac:dyDescent="0.25">
      <c r="A345" s="150"/>
      <c r="B345" s="150"/>
      <c r="C345" s="150"/>
      <c r="D345" s="150"/>
      <c r="E345" s="150"/>
      <c r="F345" s="150"/>
      <c r="G345" s="150"/>
      <c r="H345" s="150"/>
    </row>
    <row r="346" spans="1:8" x14ac:dyDescent="0.25">
      <c r="A346" s="150"/>
      <c r="B346" s="150"/>
      <c r="C346" s="150"/>
      <c r="D346" s="150"/>
      <c r="E346" s="150"/>
      <c r="F346" s="150"/>
      <c r="G346" s="150"/>
      <c r="H346" s="150"/>
    </row>
    <row r="347" spans="1:8" x14ac:dyDescent="0.25">
      <c r="A347" s="150"/>
      <c r="B347" s="150"/>
      <c r="C347" s="150"/>
      <c r="D347" s="150"/>
      <c r="E347" s="150"/>
      <c r="F347" s="150"/>
      <c r="G347" s="150"/>
      <c r="H347" s="150"/>
    </row>
    <row r="348" spans="1:8" x14ac:dyDescent="0.25">
      <c r="A348" s="150"/>
      <c r="B348" s="150"/>
      <c r="C348" s="150"/>
      <c r="D348" s="150"/>
      <c r="E348" s="150"/>
      <c r="F348" s="150"/>
      <c r="G348" s="150"/>
      <c r="H348" s="150"/>
    </row>
    <row r="349" spans="1:8" x14ac:dyDescent="0.25">
      <c r="A349" s="150"/>
      <c r="B349" s="150"/>
      <c r="C349" s="150"/>
      <c r="D349" s="150"/>
      <c r="E349" s="150"/>
      <c r="F349" s="150"/>
      <c r="G349" s="150"/>
      <c r="H349" s="150"/>
    </row>
    <row r="350" spans="1:8" x14ac:dyDescent="0.25">
      <c r="A350" s="150"/>
      <c r="B350" s="150"/>
      <c r="C350" s="150"/>
      <c r="D350" s="150"/>
      <c r="E350" s="150"/>
      <c r="F350" s="150"/>
      <c r="G350" s="150"/>
      <c r="H350" s="150"/>
    </row>
    <row r="351" spans="1:8" x14ac:dyDescent="0.25">
      <c r="A351" s="150"/>
      <c r="B351" s="150"/>
      <c r="C351" s="150"/>
      <c r="D351" s="150"/>
      <c r="E351" s="150"/>
      <c r="F351" s="150"/>
      <c r="G351" s="150"/>
      <c r="H351" s="150"/>
    </row>
    <row r="352" spans="1:8" x14ac:dyDescent="0.25">
      <c r="A352" s="150"/>
      <c r="B352" s="150"/>
      <c r="C352" s="150"/>
      <c r="D352" s="150"/>
      <c r="E352" s="150"/>
      <c r="F352" s="150"/>
      <c r="G352" s="150"/>
      <c r="H352" s="150"/>
    </row>
    <row r="353" spans="1:8" x14ac:dyDescent="0.25">
      <c r="A353" s="150"/>
      <c r="B353" s="150"/>
      <c r="C353" s="150"/>
      <c r="D353" s="150"/>
      <c r="E353" s="150"/>
      <c r="F353" s="150"/>
      <c r="G353" s="150"/>
      <c r="H353" s="150"/>
    </row>
    <row r="354" spans="1:8" x14ac:dyDescent="0.25">
      <c r="A354" s="150"/>
      <c r="B354" s="150"/>
      <c r="C354" s="150"/>
      <c r="D354" s="150"/>
      <c r="E354" s="150"/>
      <c r="F354" s="150"/>
      <c r="G354" s="150"/>
      <c r="H354" s="150"/>
    </row>
    <row r="355" spans="1:8" x14ac:dyDescent="0.25">
      <c r="A355" s="150"/>
      <c r="B355" s="150"/>
      <c r="C355" s="150"/>
      <c r="D355" s="150"/>
      <c r="E355" s="150"/>
      <c r="F355" s="150"/>
      <c r="G355" s="150"/>
      <c r="H355" s="150"/>
    </row>
    <row r="356" spans="1:8" x14ac:dyDescent="0.25">
      <c r="A356" s="150"/>
      <c r="B356" s="150"/>
      <c r="C356" s="150"/>
      <c r="D356" s="150"/>
      <c r="E356" s="150"/>
      <c r="F356" s="150"/>
      <c r="G356" s="150"/>
      <c r="H356" s="150"/>
    </row>
    <row r="357" spans="1:8" x14ac:dyDescent="0.25">
      <c r="A357" s="150"/>
      <c r="B357" s="150"/>
      <c r="C357" s="150"/>
      <c r="D357" s="150"/>
      <c r="E357" s="150"/>
      <c r="F357" s="150"/>
      <c r="G357" s="150"/>
      <c r="H357" s="150"/>
    </row>
    <row r="358" spans="1:8" x14ac:dyDescent="0.25">
      <c r="A358" s="150"/>
      <c r="B358" s="150"/>
      <c r="C358" s="150"/>
      <c r="D358" s="150"/>
      <c r="E358" s="150"/>
      <c r="F358" s="150"/>
      <c r="G358" s="150"/>
      <c r="H358" s="150"/>
    </row>
    <row r="359" spans="1:8" x14ac:dyDescent="0.25">
      <c r="A359" s="150"/>
      <c r="B359" s="150"/>
      <c r="C359" s="150"/>
      <c r="D359" s="150"/>
      <c r="E359" s="150"/>
      <c r="F359" s="150"/>
      <c r="G359" s="150"/>
      <c r="H359" s="150"/>
    </row>
    <row r="360" spans="1:8" x14ac:dyDescent="0.25">
      <c r="A360" s="150"/>
      <c r="B360" s="150"/>
      <c r="C360" s="150"/>
      <c r="D360" s="150"/>
      <c r="E360" s="150"/>
      <c r="F360" s="150"/>
      <c r="G360" s="150"/>
      <c r="H360" s="150"/>
    </row>
    <row r="361" spans="1:8" x14ac:dyDescent="0.25">
      <c r="A361" s="150"/>
      <c r="B361" s="150"/>
      <c r="C361" s="150"/>
      <c r="D361" s="150"/>
      <c r="E361" s="150"/>
      <c r="F361" s="150"/>
      <c r="G361" s="150"/>
      <c r="H361" s="150"/>
    </row>
    <row r="362" spans="1:8" x14ac:dyDescent="0.25">
      <c r="A362" s="150"/>
      <c r="B362" s="150"/>
      <c r="C362" s="150"/>
      <c r="D362" s="150"/>
      <c r="E362" s="150"/>
      <c r="F362" s="150"/>
      <c r="G362" s="150"/>
      <c r="H362" s="150"/>
    </row>
    <row r="363" spans="1:8" x14ac:dyDescent="0.25">
      <c r="A363" s="150"/>
      <c r="B363" s="150"/>
      <c r="C363" s="150"/>
      <c r="D363" s="150"/>
      <c r="E363" s="150"/>
      <c r="F363" s="150"/>
      <c r="G363" s="150"/>
      <c r="H363" s="150"/>
    </row>
    <row r="364" spans="1:8" x14ac:dyDescent="0.25">
      <c r="A364" s="150"/>
      <c r="B364" s="150"/>
      <c r="C364" s="150"/>
      <c r="D364" s="150"/>
      <c r="E364" s="150"/>
      <c r="F364" s="150"/>
      <c r="G364" s="150"/>
      <c r="H364" s="150"/>
    </row>
    <row r="365" spans="1:8" x14ac:dyDescent="0.25">
      <c r="A365" s="150"/>
      <c r="B365" s="150"/>
      <c r="C365" s="150"/>
      <c r="D365" s="150"/>
      <c r="E365" s="150"/>
      <c r="F365" s="150"/>
      <c r="G365" s="150"/>
      <c r="H365" s="150"/>
    </row>
    <row r="366" spans="1:8" x14ac:dyDescent="0.25">
      <c r="A366" s="150"/>
      <c r="B366" s="150"/>
      <c r="C366" s="150"/>
      <c r="D366" s="150"/>
      <c r="E366" s="150"/>
      <c r="F366" s="150"/>
      <c r="G366" s="150"/>
      <c r="H366" s="150"/>
    </row>
    <row r="367" spans="1:8" x14ac:dyDescent="0.25">
      <c r="A367" s="150"/>
      <c r="B367" s="150"/>
      <c r="C367" s="150"/>
      <c r="D367" s="150"/>
      <c r="E367" s="150"/>
      <c r="F367" s="150"/>
      <c r="G367" s="150"/>
      <c r="H367" s="150"/>
    </row>
    <row r="368" spans="1:8" x14ac:dyDescent="0.25">
      <c r="A368" s="150"/>
      <c r="B368" s="150"/>
      <c r="C368" s="150"/>
      <c r="D368" s="150"/>
      <c r="E368" s="150"/>
      <c r="F368" s="150"/>
      <c r="G368" s="150"/>
      <c r="H368" s="150"/>
    </row>
    <row r="369" spans="1:8" x14ac:dyDescent="0.25">
      <c r="A369" s="150"/>
      <c r="B369" s="150"/>
      <c r="C369" s="150"/>
      <c r="D369" s="150"/>
      <c r="E369" s="150"/>
      <c r="F369" s="150"/>
      <c r="G369" s="150"/>
      <c r="H369" s="150"/>
    </row>
    <row r="370" spans="1:8" x14ac:dyDescent="0.25">
      <c r="A370" s="150"/>
      <c r="B370" s="150"/>
      <c r="C370" s="150"/>
      <c r="D370" s="150"/>
      <c r="E370" s="150"/>
      <c r="F370" s="150"/>
      <c r="G370" s="150"/>
      <c r="H370" s="150"/>
    </row>
    <row r="371" spans="1:8" x14ac:dyDescent="0.25">
      <c r="A371" s="150"/>
      <c r="B371" s="150"/>
      <c r="C371" s="150"/>
      <c r="D371" s="150"/>
      <c r="E371" s="150"/>
      <c r="F371" s="150"/>
      <c r="G371" s="150"/>
      <c r="H371" s="150"/>
    </row>
    <row r="372" spans="1:8" x14ac:dyDescent="0.25">
      <c r="A372" s="150"/>
      <c r="B372" s="150"/>
      <c r="C372" s="150"/>
      <c r="D372" s="150"/>
      <c r="E372" s="150"/>
      <c r="F372" s="150"/>
      <c r="G372" s="150"/>
      <c r="H372" s="150"/>
    </row>
    <row r="373" spans="1:8" x14ac:dyDescent="0.25">
      <c r="A373" s="150"/>
      <c r="B373" s="150"/>
      <c r="C373" s="150"/>
      <c r="D373" s="150"/>
      <c r="E373" s="150"/>
      <c r="F373" s="150"/>
      <c r="G373" s="150"/>
      <c r="H373" s="150"/>
    </row>
    <row r="374" spans="1:8" x14ac:dyDescent="0.25">
      <c r="A374" s="150"/>
      <c r="B374" s="150"/>
      <c r="C374" s="150"/>
      <c r="D374" s="150"/>
      <c r="E374" s="150"/>
      <c r="F374" s="150"/>
      <c r="G374" s="150"/>
      <c r="H374" s="150"/>
    </row>
    <row r="375" spans="1:8" x14ac:dyDescent="0.25">
      <c r="A375" s="150"/>
      <c r="B375" s="150"/>
      <c r="C375" s="150"/>
      <c r="D375" s="150"/>
      <c r="E375" s="150"/>
      <c r="F375" s="150"/>
      <c r="G375" s="150"/>
      <c r="H375" s="150"/>
    </row>
    <row r="376" spans="1:8" x14ac:dyDescent="0.25">
      <c r="A376" s="150"/>
      <c r="B376" s="150"/>
      <c r="C376" s="150"/>
      <c r="D376" s="150"/>
      <c r="E376" s="150"/>
      <c r="F376" s="150"/>
      <c r="G376" s="150"/>
      <c r="H376" s="150"/>
    </row>
    <row r="377" spans="1:8" x14ac:dyDescent="0.25">
      <c r="A377" s="150"/>
      <c r="B377" s="150"/>
      <c r="C377" s="150"/>
      <c r="D377" s="150"/>
      <c r="E377" s="150"/>
      <c r="F377" s="150"/>
      <c r="G377" s="150"/>
      <c r="H377" s="150"/>
    </row>
    <row r="378" spans="1:8" x14ac:dyDescent="0.25">
      <c r="A378" s="150"/>
      <c r="B378" s="150"/>
      <c r="C378" s="150"/>
      <c r="D378" s="150"/>
      <c r="E378" s="150"/>
      <c r="F378" s="150"/>
      <c r="G378" s="150"/>
      <c r="H378" s="150"/>
    </row>
    <row r="379" spans="1:8" x14ac:dyDescent="0.25">
      <c r="A379" s="150"/>
      <c r="B379" s="150"/>
      <c r="C379" s="150"/>
      <c r="D379" s="150"/>
      <c r="E379" s="150"/>
      <c r="F379" s="150"/>
      <c r="G379" s="150"/>
      <c r="H379" s="150"/>
    </row>
    <row r="380" spans="1:8" x14ac:dyDescent="0.25">
      <c r="A380" s="150"/>
      <c r="B380" s="150"/>
      <c r="C380" s="150"/>
      <c r="D380" s="150"/>
      <c r="E380" s="150"/>
      <c r="F380" s="150"/>
      <c r="G380" s="150"/>
      <c r="H380" s="150"/>
    </row>
    <row r="381" spans="1:8" x14ac:dyDescent="0.25">
      <c r="A381" s="150"/>
      <c r="B381" s="150"/>
      <c r="C381" s="150"/>
      <c r="D381" s="150"/>
      <c r="E381" s="150"/>
      <c r="F381" s="150"/>
      <c r="G381" s="150"/>
      <c r="H381" s="150"/>
    </row>
    <row r="382" spans="1:8" x14ac:dyDescent="0.25">
      <c r="A382" s="150"/>
      <c r="B382" s="150"/>
      <c r="C382" s="150"/>
      <c r="D382" s="150"/>
      <c r="E382" s="150"/>
      <c r="F382" s="150"/>
      <c r="G382" s="150"/>
      <c r="H382" s="150"/>
    </row>
    <row r="383" spans="1:8" x14ac:dyDescent="0.25">
      <c r="A383" s="150"/>
      <c r="B383" s="150"/>
      <c r="C383" s="150"/>
      <c r="D383" s="150"/>
      <c r="E383" s="150"/>
      <c r="F383" s="150"/>
      <c r="G383" s="150"/>
      <c r="H383" s="150"/>
    </row>
    <row r="384" spans="1:8" x14ac:dyDescent="0.25">
      <c r="A384" s="150"/>
      <c r="B384" s="150"/>
      <c r="C384" s="150"/>
      <c r="D384" s="150"/>
      <c r="E384" s="150"/>
      <c r="F384" s="150"/>
      <c r="G384" s="150"/>
      <c r="H384" s="150"/>
    </row>
    <row r="385" spans="1:8" x14ac:dyDescent="0.25">
      <c r="A385" s="150"/>
      <c r="B385" s="150"/>
      <c r="C385" s="150"/>
      <c r="D385" s="150"/>
      <c r="E385" s="150"/>
      <c r="F385" s="150"/>
      <c r="G385" s="150"/>
      <c r="H385" s="150"/>
    </row>
    <row r="386" spans="1:8" x14ac:dyDescent="0.25">
      <c r="A386" s="150"/>
      <c r="B386" s="150"/>
      <c r="C386" s="150"/>
      <c r="D386" s="150"/>
      <c r="E386" s="150"/>
      <c r="F386" s="150"/>
      <c r="G386" s="150"/>
      <c r="H386" s="150"/>
    </row>
    <row r="387" spans="1:8" x14ac:dyDescent="0.25">
      <c r="A387" s="150"/>
      <c r="B387" s="150"/>
      <c r="C387" s="150"/>
      <c r="D387" s="150"/>
      <c r="E387" s="150"/>
      <c r="F387" s="150"/>
      <c r="G387" s="150"/>
      <c r="H387" s="150"/>
    </row>
    <row r="388" spans="1:8" x14ac:dyDescent="0.25">
      <c r="A388" s="150"/>
      <c r="B388" s="150"/>
      <c r="C388" s="150"/>
      <c r="D388" s="150"/>
      <c r="E388" s="150"/>
      <c r="F388" s="150"/>
      <c r="G388" s="150"/>
      <c r="H388" s="150"/>
    </row>
    <row r="389" spans="1:8" x14ac:dyDescent="0.25">
      <c r="A389" s="150"/>
      <c r="B389" s="150"/>
      <c r="C389" s="150"/>
      <c r="D389" s="150"/>
      <c r="E389" s="150"/>
      <c r="F389" s="150"/>
      <c r="G389" s="150"/>
      <c r="H389" s="150"/>
    </row>
    <row r="390" spans="1:8" x14ac:dyDescent="0.25">
      <c r="A390" s="150"/>
      <c r="B390" s="150"/>
      <c r="C390" s="150"/>
      <c r="D390" s="150"/>
      <c r="E390" s="150"/>
      <c r="F390" s="150"/>
      <c r="G390" s="150"/>
      <c r="H390" s="150"/>
    </row>
    <row r="391" spans="1:8" x14ac:dyDescent="0.25">
      <c r="A391" s="150"/>
      <c r="B391" s="150"/>
      <c r="C391" s="150"/>
      <c r="D391" s="150"/>
      <c r="E391" s="150"/>
      <c r="F391" s="150"/>
      <c r="G391" s="150"/>
      <c r="H391" s="150"/>
    </row>
    <row r="392" spans="1:8" x14ac:dyDescent="0.25">
      <c r="A392" s="150"/>
      <c r="B392" s="150"/>
      <c r="C392" s="150"/>
      <c r="D392" s="150"/>
      <c r="E392" s="150"/>
      <c r="F392" s="150"/>
      <c r="G392" s="150"/>
      <c r="H392" s="150"/>
    </row>
    <row r="393" spans="1:8" x14ac:dyDescent="0.25">
      <c r="A393" s="150"/>
      <c r="B393" s="150"/>
      <c r="C393" s="150"/>
      <c r="D393" s="150"/>
      <c r="E393" s="150"/>
      <c r="F393" s="150"/>
      <c r="G393" s="150"/>
      <c r="H393" s="150"/>
    </row>
    <row r="394" spans="1:8" x14ac:dyDescent="0.25">
      <c r="A394" s="150"/>
      <c r="B394" s="150"/>
      <c r="C394" s="150"/>
      <c r="D394" s="150"/>
      <c r="E394" s="150"/>
      <c r="F394" s="150"/>
      <c r="G394" s="150"/>
      <c r="H394" s="150"/>
    </row>
    <row r="395" spans="1:8" x14ac:dyDescent="0.25">
      <c r="A395" s="150"/>
      <c r="B395" s="150"/>
      <c r="C395" s="150"/>
      <c r="D395" s="150"/>
      <c r="E395" s="150"/>
      <c r="F395" s="150"/>
      <c r="G395" s="150"/>
      <c r="H395" s="150"/>
    </row>
    <row r="396" spans="1:8" x14ac:dyDescent="0.25">
      <c r="A396" s="150"/>
      <c r="B396" s="150"/>
      <c r="C396" s="150"/>
      <c r="D396" s="150"/>
      <c r="E396" s="150"/>
      <c r="F396" s="150"/>
      <c r="G396" s="150"/>
      <c r="H396" s="150"/>
    </row>
    <row r="397" spans="1:8" x14ac:dyDescent="0.25">
      <c r="A397" s="150"/>
      <c r="B397" s="150"/>
      <c r="C397" s="150"/>
      <c r="D397" s="150"/>
      <c r="E397" s="150"/>
      <c r="F397" s="150"/>
      <c r="G397" s="150"/>
      <c r="H397" s="150"/>
    </row>
    <row r="398" spans="1:8" x14ac:dyDescent="0.25">
      <c r="A398" s="150"/>
      <c r="B398" s="150"/>
      <c r="C398" s="150"/>
      <c r="D398" s="150"/>
      <c r="E398" s="150"/>
      <c r="F398" s="150"/>
      <c r="G398" s="150"/>
      <c r="H398" s="150"/>
    </row>
    <row r="399" spans="1:8" x14ac:dyDescent="0.25">
      <c r="A399" s="150"/>
      <c r="B399" s="150"/>
      <c r="C399" s="150"/>
      <c r="D399" s="150"/>
      <c r="E399" s="150"/>
      <c r="F399" s="150"/>
      <c r="G399" s="150"/>
      <c r="H399" s="150"/>
    </row>
    <row r="400" spans="1:8" x14ac:dyDescent="0.25">
      <c r="A400" s="150"/>
      <c r="B400" s="150"/>
      <c r="C400" s="150"/>
      <c r="D400" s="150"/>
      <c r="E400" s="150"/>
      <c r="F400" s="150"/>
      <c r="G400" s="150"/>
      <c r="H400" s="150"/>
    </row>
    <row r="401" spans="1:8" x14ac:dyDescent="0.25">
      <c r="A401" s="150"/>
      <c r="B401" s="150"/>
      <c r="C401" s="150"/>
      <c r="D401" s="150"/>
      <c r="E401" s="150"/>
      <c r="F401" s="150"/>
      <c r="G401" s="150"/>
      <c r="H401" s="150"/>
    </row>
    <row r="402" spans="1:8" x14ac:dyDescent="0.25">
      <c r="A402" s="150"/>
      <c r="B402" s="150"/>
      <c r="C402" s="150"/>
      <c r="D402" s="150"/>
      <c r="E402" s="150"/>
      <c r="F402" s="150"/>
      <c r="G402" s="150"/>
      <c r="H402" s="150"/>
    </row>
    <row r="403" spans="1:8" x14ac:dyDescent="0.25">
      <c r="A403" s="150"/>
      <c r="B403" s="150"/>
      <c r="C403" s="150"/>
      <c r="D403" s="150"/>
      <c r="E403" s="150"/>
      <c r="F403" s="150"/>
      <c r="G403" s="150"/>
      <c r="H403" s="150"/>
    </row>
    <row r="404" spans="1:8" x14ac:dyDescent="0.25">
      <c r="A404" s="150"/>
      <c r="B404" s="150"/>
      <c r="C404" s="150"/>
      <c r="D404" s="150"/>
      <c r="E404" s="150"/>
      <c r="F404" s="150"/>
      <c r="G404" s="150"/>
      <c r="H404" s="150"/>
    </row>
    <row r="405" spans="1:8" x14ac:dyDescent="0.25">
      <c r="A405" s="150"/>
      <c r="B405" s="150"/>
      <c r="C405" s="150"/>
      <c r="D405" s="150"/>
      <c r="E405" s="150"/>
      <c r="F405" s="150"/>
      <c r="G405" s="150"/>
      <c r="H405" s="150"/>
    </row>
    <row r="406" spans="1:8" x14ac:dyDescent="0.25">
      <c r="A406" s="150"/>
      <c r="B406" s="150"/>
      <c r="C406" s="150"/>
      <c r="D406" s="150"/>
      <c r="E406" s="150"/>
      <c r="F406" s="150"/>
      <c r="G406" s="150"/>
      <c r="H406" s="150"/>
    </row>
    <row r="407" spans="1:8" x14ac:dyDescent="0.25">
      <c r="A407" s="150"/>
      <c r="B407" s="150"/>
      <c r="C407" s="150"/>
      <c r="D407" s="150"/>
      <c r="E407" s="150"/>
      <c r="F407" s="150"/>
      <c r="G407" s="150"/>
      <c r="H407" s="150"/>
    </row>
    <row r="408" spans="1:8" x14ac:dyDescent="0.25">
      <c r="A408" s="150"/>
      <c r="B408" s="150"/>
      <c r="C408" s="150"/>
      <c r="D408" s="150"/>
      <c r="E408" s="150"/>
      <c r="F408" s="150"/>
      <c r="G408" s="150"/>
      <c r="H408" s="150"/>
    </row>
    <row r="409" spans="1:8" x14ac:dyDescent="0.25">
      <c r="A409" s="150"/>
      <c r="B409" s="150"/>
      <c r="C409" s="150"/>
      <c r="D409" s="150"/>
      <c r="E409" s="150"/>
      <c r="F409" s="150"/>
      <c r="G409" s="150"/>
      <c r="H409" s="150"/>
    </row>
    <row r="410" spans="1:8" x14ac:dyDescent="0.25">
      <c r="A410" s="150"/>
      <c r="B410" s="150"/>
      <c r="C410" s="150"/>
      <c r="D410" s="150"/>
      <c r="E410" s="150"/>
      <c r="F410" s="150"/>
      <c r="G410" s="150"/>
      <c r="H410" s="150"/>
    </row>
    <row r="411" spans="1:8" x14ac:dyDescent="0.25">
      <c r="A411" s="150"/>
      <c r="B411" s="150"/>
      <c r="C411" s="150"/>
      <c r="D411" s="150"/>
      <c r="E411" s="150"/>
      <c r="F411" s="150"/>
      <c r="G411" s="150"/>
      <c r="H411" s="150"/>
    </row>
    <row r="412" spans="1:8" x14ac:dyDescent="0.25">
      <c r="A412" s="150"/>
      <c r="B412" s="150"/>
      <c r="C412" s="150"/>
      <c r="D412" s="150"/>
      <c r="E412" s="150"/>
      <c r="F412" s="150"/>
      <c r="G412" s="150"/>
      <c r="H412" s="150"/>
    </row>
    <row r="413" spans="1:8" x14ac:dyDescent="0.25">
      <c r="A413" s="150"/>
      <c r="B413" s="150"/>
      <c r="C413" s="150"/>
      <c r="D413" s="150"/>
      <c r="E413" s="150"/>
      <c r="F413" s="150"/>
      <c r="G413" s="150"/>
      <c r="H413" s="150"/>
    </row>
    <row r="414" spans="1:8" x14ac:dyDescent="0.25">
      <c r="A414" s="150"/>
      <c r="B414" s="150"/>
      <c r="C414" s="150"/>
      <c r="D414" s="150"/>
      <c r="E414" s="150"/>
      <c r="F414" s="150"/>
      <c r="G414" s="150"/>
      <c r="H414" s="150"/>
    </row>
    <row r="415" spans="1:8" x14ac:dyDescent="0.25">
      <c r="A415" s="150"/>
      <c r="B415" s="150"/>
      <c r="C415" s="150"/>
      <c r="D415" s="150"/>
      <c r="E415" s="150"/>
      <c r="F415" s="150"/>
      <c r="G415" s="150"/>
      <c r="H415" s="150"/>
    </row>
    <row r="416" spans="1:8" x14ac:dyDescent="0.25">
      <c r="A416" s="150"/>
      <c r="B416" s="150"/>
      <c r="C416" s="150"/>
      <c r="D416" s="150"/>
      <c r="E416" s="150"/>
      <c r="F416" s="150"/>
      <c r="G416" s="150"/>
      <c r="H416" s="150"/>
    </row>
    <row r="417" spans="1:8" x14ac:dyDescent="0.25">
      <c r="A417" s="150"/>
      <c r="B417" s="150"/>
      <c r="C417" s="150"/>
      <c r="D417" s="150"/>
      <c r="E417" s="150"/>
      <c r="F417" s="150"/>
      <c r="G417" s="150"/>
      <c r="H417" s="150"/>
    </row>
    <row r="418" spans="1:8" x14ac:dyDescent="0.25">
      <c r="A418" s="150"/>
      <c r="B418" s="150"/>
      <c r="C418" s="150"/>
      <c r="D418" s="150"/>
      <c r="E418" s="150"/>
      <c r="F418" s="150"/>
      <c r="G418" s="150"/>
      <c r="H418" s="150"/>
    </row>
    <row r="419" spans="1:8" x14ac:dyDescent="0.25">
      <c r="A419" s="150"/>
      <c r="B419" s="150"/>
      <c r="C419" s="150"/>
      <c r="D419" s="150"/>
      <c r="E419" s="150"/>
      <c r="F419" s="150"/>
      <c r="G419" s="150"/>
      <c r="H419" s="150"/>
    </row>
    <row r="420" spans="1:8" x14ac:dyDescent="0.25">
      <c r="A420" s="150"/>
      <c r="B420" s="150"/>
      <c r="C420" s="150"/>
      <c r="D420" s="150"/>
      <c r="E420" s="150"/>
      <c r="F420" s="150"/>
      <c r="G420" s="150"/>
      <c r="H420" s="150"/>
    </row>
    <row r="421" spans="1:8" x14ac:dyDescent="0.25">
      <c r="A421" s="150"/>
      <c r="B421" s="150"/>
      <c r="C421" s="150"/>
      <c r="D421" s="150"/>
      <c r="E421" s="150"/>
      <c r="F421" s="150"/>
      <c r="G421" s="150"/>
      <c r="H421" s="150"/>
    </row>
    <row r="422" spans="1:8" x14ac:dyDescent="0.25">
      <c r="A422" s="150"/>
      <c r="B422" s="150"/>
      <c r="C422" s="150"/>
      <c r="D422" s="150"/>
      <c r="E422" s="150"/>
      <c r="F422" s="150"/>
      <c r="G422" s="150"/>
      <c r="H422" s="150"/>
    </row>
    <row r="423" spans="1:8" x14ac:dyDescent="0.25">
      <c r="A423" s="150"/>
      <c r="B423" s="150"/>
      <c r="C423" s="150"/>
      <c r="D423" s="150"/>
      <c r="E423" s="150"/>
      <c r="F423" s="150"/>
      <c r="G423" s="150"/>
      <c r="H423" s="150"/>
    </row>
    <row r="424" spans="1:8" x14ac:dyDescent="0.25">
      <c r="A424" s="150"/>
      <c r="B424" s="150"/>
      <c r="C424" s="150"/>
      <c r="D424" s="150"/>
      <c r="E424" s="150"/>
      <c r="F424" s="150"/>
      <c r="G424" s="150"/>
      <c r="H424" s="150"/>
    </row>
    <row r="425" spans="1:8" x14ac:dyDescent="0.25">
      <c r="A425" s="150"/>
      <c r="B425" s="150"/>
      <c r="C425" s="150"/>
      <c r="D425" s="150"/>
      <c r="E425" s="150"/>
      <c r="F425" s="150"/>
      <c r="G425" s="150"/>
      <c r="H425" s="150"/>
    </row>
    <row r="426" spans="1:8" x14ac:dyDescent="0.25">
      <c r="A426" s="150"/>
      <c r="B426" s="150"/>
      <c r="C426" s="150"/>
      <c r="D426" s="150"/>
      <c r="E426" s="150"/>
      <c r="F426" s="150"/>
      <c r="G426" s="150"/>
      <c r="H426" s="150"/>
    </row>
    <row r="427" spans="1:8" x14ac:dyDescent="0.25">
      <c r="A427" s="150"/>
      <c r="B427" s="150"/>
      <c r="C427" s="150"/>
      <c r="D427" s="150"/>
      <c r="E427" s="150"/>
      <c r="F427" s="150"/>
      <c r="G427" s="150"/>
      <c r="H427" s="150"/>
    </row>
    <row r="428" spans="1:8" x14ac:dyDescent="0.25">
      <c r="A428" s="150"/>
      <c r="B428" s="150"/>
      <c r="C428" s="150"/>
      <c r="D428" s="150"/>
      <c r="E428" s="150"/>
      <c r="F428" s="150"/>
      <c r="G428" s="150"/>
      <c r="H428" s="150"/>
    </row>
    <row r="429" spans="1:8" x14ac:dyDescent="0.25">
      <c r="A429" s="150"/>
      <c r="B429" s="150"/>
      <c r="C429" s="150"/>
      <c r="D429" s="150"/>
      <c r="E429" s="150"/>
      <c r="F429" s="150"/>
      <c r="G429" s="150"/>
      <c r="H429" s="150"/>
    </row>
    <row r="430" spans="1:8" x14ac:dyDescent="0.25">
      <c r="A430" s="150"/>
      <c r="B430" s="150"/>
      <c r="C430" s="150"/>
      <c r="D430" s="150"/>
      <c r="E430" s="150"/>
      <c r="F430" s="150"/>
      <c r="G430" s="150"/>
      <c r="H430" s="150"/>
    </row>
    <row r="431" spans="1:8" x14ac:dyDescent="0.25">
      <c r="A431" s="150"/>
      <c r="B431" s="150"/>
      <c r="C431" s="150"/>
      <c r="D431" s="150"/>
      <c r="E431" s="150"/>
      <c r="F431" s="150"/>
      <c r="G431" s="150"/>
      <c r="H431" s="150"/>
    </row>
    <row r="432" spans="1:8" x14ac:dyDescent="0.25">
      <c r="A432" s="150"/>
      <c r="B432" s="150"/>
      <c r="C432" s="150"/>
      <c r="D432" s="150"/>
      <c r="E432" s="150"/>
      <c r="F432" s="150"/>
      <c r="G432" s="150"/>
      <c r="H432" s="150"/>
    </row>
    <row r="433" spans="1:8" x14ac:dyDescent="0.25">
      <c r="A433" s="150"/>
      <c r="B433" s="150"/>
      <c r="C433" s="150"/>
      <c r="D433" s="150"/>
      <c r="E433" s="150"/>
      <c r="F433" s="150"/>
      <c r="G433" s="150"/>
      <c r="H433" s="150"/>
    </row>
    <row r="434" spans="1:8" x14ac:dyDescent="0.25">
      <c r="A434" s="150"/>
      <c r="B434" s="150"/>
      <c r="C434" s="150"/>
      <c r="D434" s="150"/>
      <c r="E434" s="150"/>
      <c r="F434" s="150"/>
      <c r="G434" s="150"/>
      <c r="H434" s="150"/>
    </row>
    <row r="435" spans="1:8" x14ac:dyDescent="0.25">
      <c r="A435" s="150"/>
      <c r="B435" s="150"/>
      <c r="C435" s="150"/>
      <c r="D435" s="150"/>
      <c r="E435" s="150"/>
      <c r="F435" s="150"/>
      <c r="G435" s="150"/>
      <c r="H435" s="150"/>
    </row>
    <row r="436" spans="1:8" x14ac:dyDescent="0.25">
      <c r="A436" s="150"/>
      <c r="B436" s="150"/>
      <c r="C436" s="150"/>
      <c r="D436" s="150"/>
      <c r="E436" s="150"/>
      <c r="F436" s="150"/>
      <c r="G436" s="150"/>
      <c r="H436" s="150"/>
    </row>
    <row r="437" spans="1:8" x14ac:dyDescent="0.25">
      <c r="A437" s="150"/>
      <c r="B437" s="150"/>
      <c r="C437" s="150"/>
      <c r="D437" s="150"/>
      <c r="E437" s="150"/>
      <c r="F437" s="150"/>
      <c r="G437" s="150"/>
      <c r="H437" s="150"/>
    </row>
    <row r="438" spans="1:8" x14ac:dyDescent="0.25">
      <c r="A438" s="150"/>
      <c r="B438" s="150"/>
      <c r="C438" s="150"/>
      <c r="D438" s="150"/>
      <c r="E438" s="150"/>
      <c r="F438" s="150"/>
      <c r="G438" s="150"/>
      <c r="H438" s="150"/>
    </row>
    <row r="439" spans="1:8" x14ac:dyDescent="0.25">
      <c r="A439" s="150"/>
      <c r="B439" s="150"/>
      <c r="C439" s="150"/>
      <c r="D439" s="150"/>
      <c r="E439" s="150"/>
      <c r="F439" s="150"/>
      <c r="G439" s="150"/>
      <c r="H439" s="150"/>
    </row>
    <row r="440" spans="1:8" x14ac:dyDescent="0.25">
      <c r="A440" s="150"/>
      <c r="B440" s="150"/>
      <c r="C440" s="150"/>
      <c r="D440" s="150"/>
      <c r="E440" s="150"/>
      <c r="F440" s="150"/>
      <c r="G440" s="150"/>
      <c r="H440" s="150"/>
    </row>
    <row r="441" spans="1:8" x14ac:dyDescent="0.25">
      <c r="A441" s="150"/>
      <c r="B441" s="150"/>
      <c r="C441" s="150"/>
      <c r="D441" s="150"/>
      <c r="E441" s="150"/>
      <c r="F441" s="150"/>
      <c r="G441" s="150"/>
      <c r="H441" s="150"/>
    </row>
    <row r="442" spans="1:8" x14ac:dyDescent="0.25">
      <c r="A442" s="150"/>
      <c r="B442" s="150"/>
      <c r="C442" s="150"/>
      <c r="D442" s="150"/>
      <c r="E442" s="150"/>
      <c r="F442" s="150"/>
      <c r="G442" s="150"/>
      <c r="H442" s="150"/>
    </row>
    <row r="443" spans="1:8" x14ac:dyDescent="0.25">
      <c r="A443" s="150"/>
      <c r="B443" s="150"/>
      <c r="C443" s="150"/>
      <c r="D443" s="150"/>
      <c r="E443" s="150"/>
      <c r="F443" s="150"/>
      <c r="G443" s="150"/>
      <c r="H443" s="150"/>
    </row>
    <row r="444" spans="1:8" x14ac:dyDescent="0.25">
      <c r="A444" s="150"/>
      <c r="B444" s="150"/>
      <c r="C444" s="150"/>
      <c r="D444" s="150"/>
      <c r="E444" s="150"/>
      <c r="F444" s="150"/>
      <c r="G444" s="150"/>
      <c r="H444" s="150"/>
    </row>
    <row r="445" spans="1:8" x14ac:dyDescent="0.25">
      <c r="A445" s="150"/>
      <c r="B445" s="150"/>
      <c r="C445" s="150"/>
      <c r="D445" s="150"/>
      <c r="E445" s="150"/>
      <c r="F445" s="150"/>
      <c r="G445" s="150"/>
      <c r="H445" s="150"/>
    </row>
    <row r="446" spans="1:8" x14ac:dyDescent="0.25">
      <c r="A446" s="150"/>
      <c r="B446" s="150"/>
      <c r="C446" s="150"/>
      <c r="D446" s="150"/>
      <c r="E446" s="150"/>
      <c r="F446" s="150"/>
      <c r="G446" s="150"/>
      <c r="H446" s="150"/>
    </row>
    <row r="447" spans="1:8" x14ac:dyDescent="0.25">
      <c r="A447" s="150"/>
      <c r="B447" s="150"/>
      <c r="C447" s="150"/>
      <c r="D447" s="150"/>
      <c r="E447" s="150"/>
      <c r="F447" s="150"/>
      <c r="G447" s="150"/>
      <c r="H447" s="150"/>
    </row>
    <row r="448" spans="1:8" x14ac:dyDescent="0.25">
      <c r="A448" s="150"/>
      <c r="B448" s="150"/>
      <c r="C448" s="150"/>
      <c r="D448" s="150"/>
      <c r="E448" s="150"/>
      <c r="F448" s="150"/>
      <c r="G448" s="150"/>
      <c r="H448" s="150"/>
    </row>
    <row r="449" spans="1:8" x14ac:dyDescent="0.25">
      <c r="A449" s="150"/>
      <c r="B449" s="150"/>
      <c r="C449" s="150"/>
      <c r="D449" s="150"/>
      <c r="E449" s="150"/>
      <c r="F449" s="150"/>
      <c r="G449" s="150"/>
      <c r="H449" s="150"/>
    </row>
    <row r="450" spans="1:8" x14ac:dyDescent="0.25">
      <c r="A450" s="150"/>
      <c r="B450" s="150"/>
      <c r="C450" s="150"/>
      <c r="D450" s="150"/>
      <c r="E450" s="150"/>
      <c r="F450" s="150"/>
      <c r="G450" s="150"/>
      <c r="H450" s="150"/>
    </row>
    <row r="451" spans="1:8" x14ac:dyDescent="0.25">
      <c r="A451" s="150"/>
      <c r="B451" s="150"/>
      <c r="C451" s="150"/>
      <c r="D451" s="150"/>
      <c r="E451" s="150"/>
      <c r="F451" s="150"/>
      <c r="G451" s="150"/>
      <c r="H451" s="150"/>
    </row>
    <row r="452" spans="1:8" x14ac:dyDescent="0.25">
      <c r="A452" s="150"/>
      <c r="B452" s="150"/>
      <c r="C452" s="150"/>
      <c r="D452" s="150"/>
      <c r="E452" s="150"/>
      <c r="F452" s="150"/>
      <c r="G452" s="150"/>
      <c r="H452" s="150"/>
    </row>
    <row r="453" spans="1:8" x14ac:dyDescent="0.25">
      <c r="A453" s="150"/>
      <c r="B453" s="150"/>
      <c r="C453" s="150"/>
      <c r="D453" s="150"/>
      <c r="E453" s="150"/>
      <c r="F453" s="150"/>
      <c r="G453" s="150"/>
      <c r="H453" s="150"/>
    </row>
    <row r="454" spans="1:8" x14ac:dyDescent="0.25">
      <c r="A454" s="150"/>
      <c r="B454" s="150"/>
      <c r="C454" s="150"/>
      <c r="D454" s="150"/>
      <c r="E454" s="150"/>
      <c r="F454" s="150"/>
      <c r="G454" s="150"/>
      <c r="H454" s="150"/>
    </row>
    <row r="455" spans="1:8" x14ac:dyDescent="0.25">
      <c r="A455" s="150"/>
      <c r="B455" s="150"/>
      <c r="C455" s="150"/>
      <c r="D455" s="150"/>
      <c r="E455" s="150"/>
      <c r="F455" s="150"/>
      <c r="G455" s="150"/>
      <c r="H455" s="150"/>
    </row>
    <row r="456" spans="1:8" x14ac:dyDescent="0.25">
      <c r="A456" s="150"/>
      <c r="B456" s="150"/>
      <c r="C456" s="150"/>
      <c r="D456" s="150"/>
      <c r="E456" s="150"/>
      <c r="F456" s="150"/>
      <c r="G456" s="150"/>
      <c r="H456" s="150"/>
    </row>
    <row r="457" spans="1:8" x14ac:dyDescent="0.25">
      <c r="A457" s="150"/>
      <c r="B457" s="150"/>
      <c r="C457" s="150"/>
      <c r="D457" s="150"/>
      <c r="E457" s="150"/>
      <c r="F457" s="150"/>
      <c r="G457" s="150"/>
      <c r="H457" s="150"/>
    </row>
    <row r="458" spans="1:8" x14ac:dyDescent="0.25">
      <c r="A458" s="150"/>
      <c r="B458" s="150"/>
      <c r="C458" s="150"/>
      <c r="D458" s="150"/>
      <c r="E458" s="150"/>
      <c r="F458" s="150"/>
      <c r="G458" s="150"/>
      <c r="H458" s="150"/>
    </row>
    <row r="459" spans="1:8" x14ac:dyDescent="0.25">
      <c r="A459" s="150"/>
      <c r="B459" s="150"/>
      <c r="C459" s="150"/>
      <c r="D459" s="150"/>
      <c r="E459" s="150"/>
      <c r="F459" s="150"/>
      <c r="G459" s="150"/>
      <c r="H459" s="150"/>
    </row>
    <row r="460" spans="1:8" x14ac:dyDescent="0.25">
      <c r="A460" s="150"/>
      <c r="B460" s="150"/>
      <c r="C460" s="150"/>
      <c r="D460" s="150"/>
      <c r="E460" s="150"/>
      <c r="F460" s="150"/>
      <c r="G460" s="150"/>
      <c r="H460" s="150"/>
    </row>
    <row r="461" spans="1:8" x14ac:dyDescent="0.25">
      <c r="A461" s="150"/>
      <c r="B461" s="150"/>
      <c r="C461" s="150"/>
      <c r="D461" s="150"/>
      <c r="E461" s="150"/>
      <c r="F461" s="150"/>
      <c r="G461" s="150"/>
      <c r="H461" s="150"/>
    </row>
    <row r="462" spans="1:8" x14ac:dyDescent="0.25">
      <c r="A462" s="150"/>
      <c r="B462" s="150"/>
      <c r="C462" s="150"/>
      <c r="D462" s="150"/>
      <c r="E462" s="150"/>
      <c r="F462" s="150"/>
      <c r="G462" s="150"/>
      <c r="H462" s="150"/>
    </row>
    <row r="463" spans="1:8" x14ac:dyDescent="0.25">
      <c r="A463" s="150"/>
      <c r="B463" s="150"/>
      <c r="C463" s="150"/>
      <c r="D463" s="150"/>
      <c r="E463" s="150"/>
      <c r="F463" s="150"/>
      <c r="G463" s="150"/>
      <c r="H463" s="150"/>
    </row>
    <row r="464" spans="1:8" x14ac:dyDescent="0.25">
      <c r="A464" s="150"/>
      <c r="B464" s="150"/>
      <c r="C464" s="150"/>
      <c r="D464" s="150"/>
      <c r="E464" s="150"/>
      <c r="F464" s="150"/>
      <c r="G464" s="150"/>
      <c r="H464" s="150"/>
    </row>
    <row r="465" spans="1:8" x14ac:dyDescent="0.25">
      <c r="A465" s="150"/>
      <c r="B465" s="150"/>
      <c r="C465" s="150"/>
      <c r="D465" s="150"/>
      <c r="E465" s="150"/>
      <c r="F465" s="150"/>
      <c r="G465" s="150"/>
      <c r="H465" s="150"/>
    </row>
    <row r="466" spans="1:8" x14ac:dyDescent="0.25">
      <c r="A466" s="150"/>
      <c r="B466" s="150"/>
      <c r="C466" s="150"/>
      <c r="D466" s="150"/>
      <c r="E466" s="150"/>
      <c r="F466" s="150"/>
      <c r="G466" s="150"/>
      <c r="H466" s="150"/>
    </row>
    <row r="467" spans="1:8" x14ac:dyDescent="0.25">
      <c r="A467" s="150"/>
      <c r="B467" s="150"/>
      <c r="C467" s="150"/>
      <c r="D467" s="150"/>
      <c r="E467" s="150"/>
      <c r="F467" s="150"/>
      <c r="G467" s="150"/>
      <c r="H467" s="150"/>
    </row>
    <row r="468" spans="1:8" x14ac:dyDescent="0.25">
      <c r="A468" s="150"/>
      <c r="B468" s="150"/>
      <c r="C468" s="150"/>
      <c r="D468" s="150"/>
      <c r="E468" s="150"/>
      <c r="F468" s="150"/>
      <c r="G468" s="150"/>
      <c r="H468" s="150"/>
    </row>
    <row r="469" spans="1:8" x14ac:dyDescent="0.25">
      <c r="A469" s="150"/>
      <c r="B469" s="150"/>
      <c r="C469" s="150"/>
      <c r="D469" s="150"/>
      <c r="E469" s="150"/>
      <c r="F469" s="150"/>
      <c r="G469" s="150"/>
      <c r="H469" s="150"/>
    </row>
    <row r="470" spans="1:8" x14ac:dyDescent="0.25">
      <c r="A470" s="150"/>
      <c r="B470" s="150"/>
      <c r="C470" s="150"/>
      <c r="D470" s="150"/>
      <c r="E470" s="150"/>
      <c r="F470" s="150"/>
      <c r="G470" s="150"/>
      <c r="H470" s="150"/>
    </row>
    <row r="471" spans="1:8" x14ac:dyDescent="0.25">
      <c r="A471" s="150"/>
      <c r="B471" s="150"/>
      <c r="C471" s="150"/>
      <c r="D471" s="150"/>
      <c r="E471" s="150"/>
      <c r="F471" s="150"/>
      <c r="G471" s="150"/>
      <c r="H471" s="150"/>
    </row>
    <row r="472" spans="1:8" x14ac:dyDescent="0.25">
      <c r="A472" s="150"/>
      <c r="B472" s="150"/>
      <c r="C472" s="150"/>
      <c r="D472" s="150"/>
      <c r="E472" s="150"/>
      <c r="F472" s="150"/>
      <c r="G472" s="150"/>
      <c r="H472" s="150"/>
    </row>
    <row r="473" spans="1:8" x14ac:dyDescent="0.25">
      <c r="A473" s="150"/>
      <c r="B473" s="150"/>
      <c r="C473" s="150"/>
      <c r="D473" s="150"/>
      <c r="E473" s="150"/>
      <c r="F473" s="150"/>
      <c r="G473" s="150"/>
      <c r="H473" s="150"/>
    </row>
    <row r="474" spans="1:8" x14ac:dyDescent="0.25">
      <c r="A474" s="150"/>
      <c r="B474" s="150"/>
      <c r="C474" s="150"/>
      <c r="D474" s="150"/>
      <c r="E474" s="150"/>
      <c r="F474" s="150"/>
      <c r="G474" s="150"/>
      <c r="H474" s="150"/>
    </row>
    <row r="475" spans="1:8" x14ac:dyDescent="0.25">
      <c r="A475" s="150"/>
      <c r="B475" s="150"/>
      <c r="C475" s="150"/>
      <c r="D475" s="150"/>
      <c r="E475" s="150"/>
      <c r="F475" s="150"/>
      <c r="G475" s="150"/>
      <c r="H475" s="150"/>
    </row>
    <row r="476" spans="1:8" x14ac:dyDescent="0.25">
      <c r="A476" s="150"/>
      <c r="B476" s="150"/>
      <c r="C476" s="150"/>
      <c r="D476" s="150"/>
      <c r="E476" s="150"/>
      <c r="F476" s="150"/>
      <c r="G476" s="150"/>
      <c r="H476" s="150"/>
    </row>
    <row r="477" spans="1:8" x14ac:dyDescent="0.25">
      <c r="A477" s="150"/>
      <c r="B477" s="150"/>
      <c r="C477" s="150"/>
      <c r="D477" s="150"/>
      <c r="E477" s="150"/>
      <c r="F477" s="150"/>
      <c r="G477" s="150"/>
      <c r="H477" s="150"/>
    </row>
    <row r="478" spans="1:8" x14ac:dyDescent="0.25">
      <c r="A478" s="150"/>
      <c r="B478" s="150"/>
      <c r="C478" s="150"/>
      <c r="D478" s="150"/>
      <c r="E478" s="150"/>
      <c r="F478" s="150"/>
      <c r="G478" s="150"/>
      <c r="H478" s="150"/>
    </row>
    <row r="479" spans="1:8" x14ac:dyDescent="0.25">
      <c r="A479" s="150"/>
      <c r="B479" s="150"/>
      <c r="C479" s="150"/>
      <c r="D479" s="150"/>
      <c r="E479" s="150"/>
      <c r="F479" s="150"/>
      <c r="G479" s="150"/>
      <c r="H479" s="150"/>
    </row>
    <row r="480" spans="1:8" x14ac:dyDescent="0.25">
      <c r="A480" s="150"/>
      <c r="B480" s="150"/>
      <c r="C480" s="150"/>
      <c r="D480" s="150"/>
      <c r="E480" s="150"/>
      <c r="F480" s="150"/>
      <c r="G480" s="150"/>
      <c r="H480" s="150"/>
    </row>
    <row r="481" spans="1:8" x14ac:dyDescent="0.25">
      <c r="A481" s="150"/>
      <c r="B481" s="150"/>
      <c r="C481" s="150"/>
      <c r="D481" s="150"/>
      <c r="E481" s="150"/>
      <c r="F481" s="150"/>
      <c r="G481" s="150"/>
      <c r="H481" s="150"/>
    </row>
    <row r="482" spans="1:8" x14ac:dyDescent="0.25">
      <c r="A482" s="150"/>
      <c r="B482" s="150"/>
      <c r="C482" s="150"/>
      <c r="D482" s="150"/>
      <c r="E482" s="150"/>
      <c r="F482" s="150"/>
      <c r="G482" s="150"/>
      <c r="H482" s="150"/>
    </row>
    <row r="483" spans="1:8" x14ac:dyDescent="0.25">
      <c r="A483" s="150"/>
      <c r="B483" s="150"/>
      <c r="C483" s="150"/>
      <c r="D483" s="150"/>
      <c r="E483" s="150"/>
      <c r="F483" s="150"/>
      <c r="G483" s="150"/>
      <c r="H483" s="150"/>
    </row>
    <row r="484" spans="1:8" x14ac:dyDescent="0.25">
      <c r="A484" s="150"/>
      <c r="B484" s="150"/>
      <c r="C484" s="150"/>
      <c r="D484" s="150"/>
      <c r="E484" s="150"/>
      <c r="F484" s="150"/>
      <c r="G484" s="150"/>
      <c r="H484" s="150"/>
    </row>
    <row r="485" spans="1:8" x14ac:dyDescent="0.25">
      <c r="A485" s="150"/>
      <c r="B485" s="150"/>
      <c r="C485" s="150"/>
      <c r="D485" s="150"/>
      <c r="E485" s="150"/>
      <c r="F485" s="150"/>
      <c r="G485" s="150"/>
      <c r="H485" s="150"/>
    </row>
    <row r="486" spans="1:8" x14ac:dyDescent="0.25">
      <c r="A486" s="150"/>
      <c r="B486" s="150"/>
      <c r="C486" s="150"/>
      <c r="D486" s="150"/>
      <c r="E486" s="150"/>
      <c r="F486" s="150"/>
      <c r="G486" s="150"/>
      <c r="H486" s="150"/>
    </row>
    <row r="487" spans="1:8" x14ac:dyDescent="0.25">
      <c r="A487" s="150"/>
      <c r="B487" s="150"/>
      <c r="C487" s="150"/>
      <c r="D487" s="150"/>
      <c r="E487" s="150"/>
      <c r="F487" s="150"/>
      <c r="G487" s="150"/>
      <c r="H487" s="150"/>
    </row>
    <row r="488" spans="1:8" x14ac:dyDescent="0.25">
      <c r="A488" s="150"/>
      <c r="B488" s="150"/>
      <c r="C488" s="150"/>
      <c r="D488" s="150"/>
      <c r="E488" s="150"/>
      <c r="F488" s="150"/>
      <c r="G488" s="150"/>
      <c r="H488" s="150"/>
    </row>
    <row r="489" spans="1:8" x14ac:dyDescent="0.25">
      <c r="A489" s="150"/>
      <c r="B489" s="150"/>
      <c r="C489" s="150"/>
      <c r="D489" s="150"/>
      <c r="E489" s="150"/>
      <c r="F489" s="150"/>
      <c r="G489" s="150"/>
      <c r="H489" s="150"/>
    </row>
    <row r="490" spans="1:8" x14ac:dyDescent="0.25">
      <c r="A490" s="150"/>
      <c r="B490" s="150"/>
      <c r="C490" s="150"/>
      <c r="D490" s="150"/>
      <c r="E490" s="150"/>
      <c r="F490" s="150"/>
      <c r="G490" s="150"/>
      <c r="H490" s="150"/>
    </row>
    <row r="491" spans="1:8" x14ac:dyDescent="0.25">
      <c r="A491" s="150"/>
      <c r="B491" s="150"/>
      <c r="C491" s="150"/>
      <c r="D491" s="150"/>
      <c r="E491" s="150"/>
      <c r="F491" s="150"/>
      <c r="G491" s="150"/>
      <c r="H491" s="150"/>
    </row>
    <row r="492" spans="1:8" x14ac:dyDescent="0.25">
      <c r="A492" s="150"/>
      <c r="B492" s="150"/>
      <c r="C492" s="150"/>
      <c r="D492" s="150"/>
      <c r="E492" s="150"/>
      <c r="F492" s="150"/>
      <c r="G492" s="150"/>
      <c r="H492" s="150"/>
    </row>
    <row r="493" spans="1:8" x14ac:dyDescent="0.25">
      <c r="A493" s="150"/>
      <c r="B493" s="150"/>
      <c r="C493" s="150"/>
      <c r="D493" s="150"/>
      <c r="E493" s="150"/>
      <c r="F493" s="150"/>
      <c r="G493" s="150"/>
      <c r="H493" s="150"/>
    </row>
    <row r="494" spans="1:8" x14ac:dyDescent="0.25">
      <c r="A494" s="150"/>
      <c r="B494" s="150"/>
      <c r="C494" s="150"/>
      <c r="D494" s="150"/>
      <c r="E494" s="150"/>
      <c r="F494" s="150"/>
      <c r="G494" s="150"/>
      <c r="H494" s="150"/>
    </row>
    <row r="495" spans="1:8" x14ac:dyDescent="0.25">
      <c r="A495" s="150"/>
      <c r="B495" s="150"/>
      <c r="C495" s="150"/>
      <c r="D495" s="150"/>
      <c r="E495" s="150"/>
      <c r="F495" s="150"/>
      <c r="G495" s="150"/>
      <c r="H495" s="150"/>
    </row>
    <row r="496" spans="1:8" x14ac:dyDescent="0.25">
      <c r="A496" s="150"/>
      <c r="B496" s="150"/>
      <c r="C496" s="150"/>
      <c r="D496" s="150"/>
      <c r="E496" s="150"/>
      <c r="F496" s="150"/>
      <c r="G496" s="150"/>
      <c r="H496" s="150"/>
    </row>
    <row r="497" spans="1:8" x14ac:dyDescent="0.25">
      <c r="A497" s="150"/>
      <c r="B497" s="150"/>
      <c r="C497" s="150"/>
      <c r="D497" s="150"/>
      <c r="E497" s="150"/>
      <c r="F497" s="150"/>
      <c r="G497" s="150"/>
      <c r="H497" s="150"/>
    </row>
    <row r="498" spans="1:8" x14ac:dyDescent="0.25">
      <c r="A498" s="150"/>
      <c r="B498" s="150"/>
      <c r="C498" s="150"/>
      <c r="D498" s="150"/>
      <c r="E498" s="150"/>
      <c r="F498" s="150"/>
      <c r="G498" s="150"/>
      <c r="H498" s="150"/>
    </row>
    <row r="499" spans="1:8" x14ac:dyDescent="0.25">
      <c r="A499" s="150"/>
      <c r="B499" s="150"/>
      <c r="C499" s="150"/>
      <c r="D499" s="150"/>
      <c r="E499" s="150"/>
      <c r="F499" s="150"/>
      <c r="G499" s="150"/>
      <c r="H499" s="150"/>
    </row>
    <row r="500" spans="1:8" x14ac:dyDescent="0.25">
      <c r="A500" s="150"/>
      <c r="B500" s="150"/>
      <c r="C500" s="150"/>
      <c r="D500" s="150"/>
      <c r="E500" s="150"/>
      <c r="F500" s="150"/>
      <c r="G500" s="150"/>
      <c r="H500" s="150"/>
    </row>
    <row r="501" spans="1:8" x14ac:dyDescent="0.25">
      <c r="A501" s="150"/>
      <c r="B501" s="150"/>
      <c r="C501" s="150"/>
      <c r="D501" s="150"/>
      <c r="E501" s="150"/>
      <c r="F501" s="150"/>
      <c r="G501" s="150"/>
      <c r="H501" s="150"/>
    </row>
    <row r="502" spans="1:8" x14ac:dyDescent="0.25">
      <c r="A502" s="150"/>
      <c r="B502" s="150"/>
      <c r="C502" s="150"/>
      <c r="D502" s="150"/>
      <c r="E502" s="150"/>
      <c r="F502" s="150"/>
      <c r="G502" s="150"/>
      <c r="H502" s="150"/>
    </row>
    <row r="503" spans="1:8" x14ac:dyDescent="0.25">
      <c r="A503" s="150"/>
      <c r="B503" s="150"/>
      <c r="C503" s="150"/>
      <c r="D503" s="150"/>
      <c r="E503" s="150"/>
      <c r="F503" s="150"/>
      <c r="G503" s="150"/>
      <c r="H503" s="150"/>
    </row>
    <row r="504" spans="1:8" x14ac:dyDescent="0.25">
      <c r="A504" s="150"/>
      <c r="B504" s="150"/>
      <c r="C504" s="150"/>
      <c r="D504" s="150"/>
      <c r="E504" s="150"/>
      <c r="F504" s="150"/>
      <c r="G504" s="150"/>
      <c r="H504" s="150"/>
    </row>
    <row r="505" spans="1:8" x14ac:dyDescent="0.25">
      <c r="A505" s="150"/>
      <c r="B505" s="150"/>
      <c r="C505" s="150"/>
      <c r="D505" s="150"/>
      <c r="E505" s="150"/>
      <c r="F505" s="150"/>
      <c r="G505" s="150"/>
      <c r="H505" s="150"/>
    </row>
    <row r="506" spans="1:8" x14ac:dyDescent="0.25">
      <c r="A506" s="150"/>
      <c r="B506" s="150"/>
      <c r="C506" s="150"/>
      <c r="D506" s="150"/>
      <c r="E506" s="150"/>
      <c r="F506" s="150"/>
      <c r="G506" s="150"/>
      <c r="H506" s="150"/>
    </row>
    <row r="507" spans="1:8" x14ac:dyDescent="0.25">
      <c r="A507" s="150"/>
      <c r="B507" s="150"/>
      <c r="C507" s="150"/>
      <c r="D507" s="150"/>
      <c r="E507" s="150"/>
      <c r="F507" s="150"/>
      <c r="G507" s="150"/>
      <c r="H507" s="150"/>
    </row>
    <row r="508" spans="1:8" x14ac:dyDescent="0.25">
      <c r="A508" s="150"/>
      <c r="B508" s="150"/>
      <c r="C508" s="150"/>
      <c r="D508" s="150"/>
      <c r="E508" s="150"/>
      <c r="F508" s="150"/>
      <c r="G508" s="150"/>
      <c r="H508" s="150"/>
    </row>
    <row r="509" spans="1:8" x14ac:dyDescent="0.25">
      <c r="A509" s="150"/>
      <c r="B509" s="150"/>
      <c r="C509" s="150"/>
      <c r="D509" s="150"/>
      <c r="E509" s="150"/>
      <c r="F509" s="150"/>
      <c r="G509" s="150"/>
      <c r="H509" s="150"/>
    </row>
    <row r="510" spans="1:8" x14ac:dyDescent="0.25">
      <c r="A510" s="150"/>
      <c r="B510" s="150"/>
      <c r="C510" s="150"/>
      <c r="D510" s="150"/>
      <c r="E510" s="150"/>
      <c r="F510" s="150"/>
      <c r="G510" s="150"/>
      <c r="H510" s="150"/>
    </row>
    <row r="511" spans="1:8" x14ac:dyDescent="0.25">
      <c r="A511" s="150"/>
      <c r="B511" s="150"/>
      <c r="C511" s="150"/>
      <c r="D511" s="150"/>
      <c r="E511" s="150"/>
      <c r="F511" s="150"/>
      <c r="G511" s="150"/>
      <c r="H511" s="150"/>
    </row>
    <row r="512" spans="1:8" x14ac:dyDescent="0.25">
      <c r="A512" s="150"/>
      <c r="B512" s="150"/>
      <c r="C512" s="150"/>
      <c r="D512" s="150"/>
      <c r="E512" s="150"/>
      <c r="F512" s="150"/>
      <c r="G512" s="150"/>
      <c r="H512" s="150"/>
    </row>
    <row r="513" spans="1:8" x14ac:dyDescent="0.25">
      <c r="A513" s="150"/>
      <c r="B513" s="150"/>
      <c r="C513" s="150"/>
      <c r="D513" s="150"/>
      <c r="E513" s="150"/>
      <c r="F513" s="150"/>
      <c r="G513" s="150"/>
      <c r="H513" s="150"/>
    </row>
    <row r="514" spans="1:8" x14ac:dyDescent="0.25">
      <c r="A514" s="150"/>
      <c r="B514" s="150"/>
      <c r="C514" s="150"/>
      <c r="D514" s="150"/>
      <c r="E514" s="150"/>
      <c r="F514" s="150"/>
      <c r="G514" s="150"/>
      <c r="H514" s="150"/>
    </row>
    <row r="515" spans="1:8" x14ac:dyDescent="0.25">
      <c r="A515" s="150"/>
      <c r="B515" s="150"/>
      <c r="C515" s="150"/>
      <c r="D515" s="150"/>
      <c r="E515" s="150"/>
      <c r="F515" s="150"/>
      <c r="G515" s="150"/>
      <c r="H515" s="150"/>
    </row>
    <row r="516" spans="1:8" x14ac:dyDescent="0.25">
      <c r="A516" s="150"/>
      <c r="B516" s="150"/>
      <c r="C516" s="150"/>
      <c r="D516" s="150"/>
      <c r="E516" s="150"/>
      <c r="F516" s="150"/>
      <c r="G516" s="150"/>
      <c r="H516" s="150"/>
    </row>
    <row r="517" spans="1:8" x14ac:dyDescent="0.25">
      <c r="A517" s="150"/>
      <c r="B517" s="150"/>
      <c r="C517" s="150"/>
      <c r="D517" s="150"/>
      <c r="E517" s="150"/>
      <c r="F517" s="150"/>
      <c r="G517" s="150"/>
      <c r="H517" s="150"/>
    </row>
    <row r="518" spans="1:8" x14ac:dyDescent="0.25">
      <c r="A518" s="150"/>
      <c r="B518" s="150"/>
      <c r="C518" s="150"/>
      <c r="D518" s="150"/>
      <c r="E518" s="150"/>
      <c r="F518" s="150"/>
      <c r="G518" s="150"/>
      <c r="H518" s="150"/>
    </row>
    <row r="519" spans="1:8" x14ac:dyDescent="0.25">
      <c r="A519" s="150"/>
      <c r="B519" s="150"/>
      <c r="C519" s="150"/>
      <c r="D519" s="150"/>
      <c r="E519" s="150"/>
      <c r="F519" s="150"/>
      <c r="G519" s="150"/>
      <c r="H519" s="150"/>
    </row>
    <row r="520" spans="1:8" x14ac:dyDescent="0.25">
      <c r="A520" s="150"/>
      <c r="B520" s="150"/>
      <c r="C520" s="150"/>
      <c r="D520" s="150"/>
      <c r="E520" s="150"/>
      <c r="F520" s="150"/>
      <c r="G520" s="150"/>
      <c r="H520" s="150"/>
    </row>
    <row r="521" spans="1:8" x14ac:dyDescent="0.25">
      <c r="A521" s="150"/>
      <c r="B521" s="150"/>
      <c r="C521" s="150"/>
      <c r="D521" s="150"/>
      <c r="E521" s="150"/>
      <c r="F521" s="150"/>
      <c r="G521" s="150"/>
      <c r="H521" s="150"/>
    </row>
    <row r="522" spans="1:8" x14ac:dyDescent="0.25">
      <c r="A522" s="150"/>
      <c r="B522" s="150"/>
      <c r="C522" s="150"/>
      <c r="D522" s="150"/>
      <c r="E522" s="150"/>
      <c r="F522" s="150"/>
      <c r="G522" s="150"/>
      <c r="H522" s="150"/>
    </row>
    <row r="523" spans="1:8" x14ac:dyDescent="0.25">
      <c r="A523" s="150"/>
      <c r="B523" s="150"/>
      <c r="C523" s="150"/>
      <c r="D523" s="150"/>
      <c r="E523" s="150"/>
      <c r="F523" s="150"/>
      <c r="G523" s="150"/>
      <c r="H523" s="150"/>
    </row>
    <row r="524" spans="1:8" x14ac:dyDescent="0.25">
      <c r="A524" s="150"/>
      <c r="B524" s="150"/>
      <c r="C524" s="150"/>
      <c r="D524" s="150"/>
      <c r="E524" s="150"/>
      <c r="F524" s="150"/>
      <c r="G524" s="150"/>
      <c r="H524" s="150"/>
    </row>
    <row r="525" spans="1:8" x14ac:dyDescent="0.25">
      <c r="A525" s="150"/>
      <c r="B525" s="150"/>
      <c r="C525" s="150"/>
      <c r="D525" s="150"/>
      <c r="E525" s="150"/>
      <c r="F525" s="150"/>
      <c r="G525" s="150"/>
      <c r="H525" s="150"/>
    </row>
    <row r="526" spans="1:8" x14ac:dyDescent="0.25">
      <c r="A526" s="150"/>
      <c r="B526" s="150"/>
      <c r="C526" s="150"/>
      <c r="D526" s="150"/>
      <c r="E526" s="150"/>
      <c r="F526" s="150"/>
      <c r="G526" s="150"/>
      <c r="H526" s="150"/>
    </row>
    <row r="527" spans="1:8" x14ac:dyDescent="0.25">
      <c r="A527" s="150"/>
      <c r="B527" s="150"/>
      <c r="C527" s="150"/>
      <c r="D527" s="150"/>
      <c r="E527" s="150"/>
      <c r="F527" s="150"/>
      <c r="G527" s="150"/>
      <c r="H527" s="150"/>
    </row>
    <row r="528" spans="1:8" x14ac:dyDescent="0.25">
      <c r="A528" s="150"/>
      <c r="B528" s="150"/>
      <c r="C528" s="150"/>
      <c r="D528" s="150"/>
      <c r="E528" s="150"/>
      <c r="F528" s="150"/>
      <c r="G528" s="150"/>
      <c r="H528" s="150"/>
    </row>
    <row r="529" spans="1:8" x14ac:dyDescent="0.25">
      <c r="A529" s="150"/>
      <c r="B529" s="150"/>
      <c r="C529" s="150"/>
      <c r="D529" s="150"/>
      <c r="E529" s="150"/>
      <c r="F529" s="150"/>
      <c r="G529" s="150"/>
      <c r="H529" s="150"/>
    </row>
    <row r="530" spans="1:8" x14ac:dyDescent="0.25">
      <c r="A530" s="150"/>
      <c r="B530" s="150"/>
      <c r="C530" s="150"/>
      <c r="D530" s="150"/>
      <c r="E530" s="150"/>
      <c r="F530" s="150"/>
      <c r="G530" s="150"/>
      <c r="H530" s="150"/>
    </row>
    <row r="531" spans="1:8" x14ac:dyDescent="0.25">
      <c r="A531" s="150"/>
      <c r="B531" s="150"/>
      <c r="C531" s="150"/>
      <c r="D531" s="150"/>
      <c r="E531" s="150"/>
      <c r="F531" s="150"/>
      <c r="G531" s="150"/>
      <c r="H531" s="150"/>
    </row>
    <row r="532" spans="1:8" x14ac:dyDescent="0.25">
      <c r="A532" s="150"/>
      <c r="B532" s="150"/>
      <c r="C532" s="150"/>
      <c r="D532" s="150"/>
      <c r="E532" s="150"/>
      <c r="F532" s="150"/>
      <c r="G532" s="150"/>
      <c r="H532" s="150"/>
    </row>
    <row r="533" spans="1:8" x14ac:dyDescent="0.25">
      <c r="A533" s="150"/>
      <c r="B533" s="150"/>
      <c r="C533" s="150"/>
      <c r="D533" s="150"/>
      <c r="E533" s="150"/>
      <c r="F533" s="150"/>
      <c r="G533" s="150"/>
      <c r="H533" s="150"/>
    </row>
    <row r="534" spans="1:8" x14ac:dyDescent="0.25">
      <c r="A534" s="150"/>
      <c r="B534" s="150"/>
      <c r="C534" s="150"/>
      <c r="D534" s="150"/>
      <c r="E534" s="150"/>
      <c r="F534" s="150"/>
      <c r="G534" s="150"/>
      <c r="H534" s="150"/>
    </row>
    <row r="535" spans="1:8" x14ac:dyDescent="0.25">
      <c r="A535" s="150"/>
      <c r="B535" s="150"/>
      <c r="C535" s="150"/>
      <c r="D535" s="150"/>
      <c r="E535" s="150"/>
      <c r="F535" s="150"/>
      <c r="G535" s="150"/>
      <c r="H535" s="150"/>
    </row>
    <row r="536" spans="1:8" x14ac:dyDescent="0.25">
      <c r="A536" s="150"/>
      <c r="B536" s="150"/>
      <c r="C536" s="150"/>
      <c r="D536" s="150"/>
      <c r="E536" s="150"/>
      <c r="F536" s="150"/>
      <c r="G536" s="150"/>
      <c r="H536" s="150"/>
    </row>
    <row r="537" spans="1:8" x14ac:dyDescent="0.25">
      <c r="A537" s="150"/>
      <c r="B537" s="150"/>
      <c r="C537" s="150"/>
      <c r="D537" s="150"/>
      <c r="E537" s="150"/>
      <c r="F537" s="150"/>
      <c r="G537" s="150"/>
      <c r="H537" s="150"/>
    </row>
    <row r="538" spans="1:8" x14ac:dyDescent="0.25">
      <c r="A538" s="150"/>
      <c r="B538" s="150"/>
      <c r="C538" s="150"/>
      <c r="D538" s="150"/>
      <c r="E538" s="150"/>
      <c r="F538" s="150"/>
      <c r="G538" s="150"/>
      <c r="H538" s="150"/>
    </row>
    <row r="539" spans="1:8" x14ac:dyDescent="0.25">
      <c r="A539" s="150"/>
      <c r="B539" s="150"/>
      <c r="C539" s="150"/>
      <c r="D539" s="150"/>
      <c r="E539" s="150"/>
      <c r="F539" s="150"/>
      <c r="G539" s="150"/>
      <c r="H539" s="150"/>
    </row>
    <row r="540" spans="1:8" x14ac:dyDescent="0.25">
      <c r="A540" s="150"/>
      <c r="B540" s="150"/>
      <c r="C540" s="150"/>
      <c r="D540" s="150"/>
      <c r="E540" s="150"/>
      <c r="F540" s="150"/>
      <c r="G540" s="150"/>
      <c r="H540" s="150"/>
    </row>
    <row r="541" spans="1:8" x14ac:dyDescent="0.25">
      <c r="A541" s="150"/>
      <c r="B541" s="150"/>
      <c r="C541" s="150"/>
      <c r="D541" s="150"/>
      <c r="E541" s="150"/>
      <c r="F541" s="150"/>
      <c r="G541" s="150"/>
      <c r="H541" s="150"/>
    </row>
    <row r="542" spans="1:8" x14ac:dyDescent="0.25">
      <c r="A542" s="150"/>
      <c r="B542" s="150"/>
      <c r="C542" s="150"/>
      <c r="D542" s="150"/>
      <c r="E542" s="150"/>
      <c r="F542" s="150"/>
      <c r="G542" s="150"/>
      <c r="H542" s="150"/>
    </row>
    <row r="543" spans="1:8" x14ac:dyDescent="0.25">
      <c r="A543" s="150"/>
      <c r="B543" s="150"/>
      <c r="C543" s="150"/>
      <c r="D543" s="150"/>
      <c r="E543" s="150"/>
      <c r="F543" s="150"/>
      <c r="G543" s="150"/>
      <c r="H543" s="150"/>
    </row>
    <row r="544" spans="1:8" x14ac:dyDescent="0.25">
      <c r="A544" s="150"/>
      <c r="B544" s="150"/>
      <c r="C544" s="150"/>
      <c r="D544" s="150"/>
      <c r="E544" s="150"/>
      <c r="F544" s="150"/>
      <c r="G544" s="150"/>
      <c r="H544" s="150"/>
    </row>
    <row r="545" spans="1:8" x14ac:dyDescent="0.25">
      <c r="A545" s="150"/>
      <c r="B545" s="150"/>
      <c r="C545" s="150"/>
      <c r="D545" s="150"/>
      <c r="E545" s="150"/>
      <c r="F545" s="150"/>
      <c r="G545" s="150"/>
      <c r="H545" s="150"/>
    </row>
    <row r="546" spans="1:8" x14ac:dyDescent="0.25">
      <c r="A546" s="150"/>
      <c r="B546" s="150"/>
      <c r="C546" s="150"/>
      <c r="D546" s="150"/>
      <c r="E546" s="150"/>
      <c r="F546" s="150"/>
      <c r="G546" s="150"/>
      <c r="H546" s="150"/>
    </row>
    <row r="547" spans="1:8" x14ac:dyDescent="0.25">
      <c r="A547" s="150"/>
      <c r="B547" s="150"/>
      <c r="C547" s="150"/>
      <c r="D547" s="150"/>
      <c r="E547" s="150"/>
      <c r="F547" s="150"/>
      <c r="G547" s="150"/>
      <c r="H547" s="150"/>
    </row>
    <row r="548" spans="1:8" x14ac:dyDescent="0.25">
      <c r="A548" s="150"/>
      <c r="B548" s="150"/>
      <c r="C548" s="150"/>
      <c r="D548" s="150"/>
      <c r="E548" s="150"/>
      <c r="F548" s="150"/>
      <c r="G548" s="150"/>
      <c r="H548" s="150"/>
    </row>
    <row r="549" spans="1:8" x14ac:dyDescent="0.25">
      <c r="A549" s="150"/>
      <c r="B549" s="150"/>
      <c r="C549" s="150"/>
      <c r="D549" s="150"/>
      <c r="E549" s="150"/>
      <c r="F549" s="150"/>
      <c r="G549" s="150"/>
      <c r="H549" s="150"/>
    </row>
    <row r="550" spans="1:8" x14ac:dyDescent="0.25">
      <c r="A550" s="150"/>
      <c r="B550" s="150"/>
      <c r="C550" s="150"/>
      <c r="D550" s="150"/>
      <c r="E550" s="150"/>
      <c r="F550" s="150"/>
      <c r="G550" s="150"/>
      <c r="H550" s="150"/>
    </row>
    <row r="551" spans="1:8" x14ac:dyDescent="0.25">
      <c r="A551" s="150"/>
      <c r="B551" s="150"/>
      <c r="C551" s="150"/>
      <c r="D551" s="150"/>
      <c r="E551" s="150"/>
      <c r="F551" s="150"/>
      <c r="G551" s="150"/>
      <c r="H551" s="150"/>
    </row>
    <row r="552" spans="1:8" x14ac:dyDescent="0.25">
      <c r="A552" s="150"/>
      <c r="B552" s="150"/>
      <c r="C552" s="150"/>
      <c r="D552" s="150"/>
      <c r="E552" s="150"/>
      <c r="F552" s="150"/>
      <c r="G552" s="150"/>
      <c r="H552" s="150"/>
    </row>
    <row r="553" spans="1:8" x14ac:dyDescent="0.25">
      <c r="A553" s="150"/>
      <c r="B553" s="150"/>
      <c r="C553" s="150"/>
      <c r="D553" s="150"/>
      <c r="E553" s="150"/>
      <c r="F553" s="150"/>
      <c r="G553" s="150"/>
      <c r="H553" s="150"/>
    </row>
    <row r="554" spans="1:8" x14ac:dyDescent="0.25">
      <c r="A554" s="150"/>
      <c r="B554" s="150"/>
      <c r="C554" s="150"/>
      <c r="D554" s="150"/>
      <c r="E554" s="150"/>
      <c r="F554" s="150"/>
      <c r="G554" s="150"/>
      <c r="H554" s="150"/>
    </row>
    <row r="555" spans="1:8" x14ac:dyDescent="0.25">
      <c r="A555" s="150"/>
      <c r="B555" s="150"/>
      <c r="C555" s="150"/>
      <c r="D555" s="150"/>
      <c r="E555" s="150"/>
      <c r="F555" s="150"/>
      <c r="G555" s="150"/>
      <c r="H555" s="150"/>
    </row>
    <row r="556" spans="1:8" x14ac:dyDescent="0.25">
      <c r="A556" s="150"/>
      <c r="B556" s="150"/>
      <c r="C556" s="150"/>
      <c r="D556" s="150"/>
      <c r="E556" s="150"/>
      <c r="F556" s="150"/>
      <c r="G556" s="150"/>
      <c r="H556" s="150"/>
    </row>
    <row r="557" spans="1:8" x14ac:dyDescent="0.25">
      <c r="A557" s="150"/>
      <c r="B557" s="150"/>
      <c r="C557" s="150"/>
      <c r="D557" s="150"/>
      <c r="E557" s="150"/>
      <c r="F557" s="150"/>
      <c r="G557" s="150"/>
      <c r="H557" s="150"/>
    </row>
    <row r="558" spans="1:8" x14ac:dyDescent="0.25">
      <c r="A558" s="150"/>
      <c r="B558" s="150"/>
      <c r="C558" s="150"/>
      <c r="D558" s="150"/>
      <c r="E558" s="150"/>
      <c r="F558" s="150"/>
      <c r="G558" s="150"/>
      <c r="H558" s="150"/>
    </row>
    <row r="559" spans="1:8" x14ac:dyDescent="0.25">
      <c r="A559" s="150"/>
      <c r="B559" s="150"/>
      <c r="C559" s="150"/>
      <c r="D559" s="150"/>
      <c r="E559" s="150"/>
      <c r="F559" s="150"/>
      <c r="G559" s="150"/>
      <c r="H559" s="150"/>
    </row>
    <row r="560" spans="1:8" x14ac:dyDescent="0.25">
      <c r="A560" s="150"/>
      <c r="B560" s="150"/>
      <c r="C560" s="150"/>
      <c r="D560" s="150"/>
      <c r="E560" s="150"/>
      <c r="F560" s="150"/>
      <c r="G560" s="150"/>
      <c r="H560" s="150"/>
    </row>
    <row r="561" spans="1:8" x14ac:dyDescent="0.25">
      <c r="A561" s="150"/>
      <c r="B561" s="150"/>
      <c r="C561" s="150"/>
      <c r="D561" s="150"/>
      <c r="E561" s="150"/>
      <c r="F561" s="150"/>
      <c r="G561" s="150"/>
      <c r="H561" s="150"/>
    </row>
    <row r="562" spans="1:8" x14ac:dyDescent="0.25">
      <c r="A562" s="150"/>
      <c r="B562" s="150"/>
      <c r="C562" s="150"/>
      <c r="D562" s="150"/>
      <c r="E562" s="150"/>
      <c r="F562" s="150"/>
      <c r="G562" s="150"/>
      <c r="H562" s="150"/>
    </row>
    <row r="563" spans="1:8" x14ac:dyDescent="0.25">
      <c r="A563" s="150"/>
      <c r="B563" s="150"/>
      <c r="C563" s="150"/>
      <c r="D563" s="150"/>
      <c r="E563" s="150"/>
      <c r="F563" s="150"/>
      <c r="G563" s="150"/>
      <c r="H563" s="150"/>
    </row>
    <row r="564" spans="1:8" x14ac:dyDescent="0.25">
      <c r="A564" s="150"/>
      <c r="B564" s="150"/>
      <c r="C564" s="150"/>
      <c r="D564" s="150"/>
      <c r="E564" s="150"/>
      <c r="F564" s="150"/>
      <c r="G564" s="150"/>
      <c r="H564" s="150"/>
    </row>
    <row r="565" spans="1:8" x14ac:dyDescent="0.25">
      <c r="A565" s="150"/>
      <c r="B565" s="150"/>
      <c r="C565" s="150"/>
      <c r="D565" s="150"/>
      <c r="E565" s="150"/>
      <c r="F565" s="150"/>
      <c r="G565" s="150"/>
      <c r="H565" s="150"/>
    </row>
    <row r="566" spans="1:8" x14ac:dyDescent="0.25">
      <c r="A566" s="150"/>
      <c r="B566" s="150"/>
      <c r="C566" s="150"/>
      <c r="D566" s="150"/>
      <c r="E566" s="150"/>
      <c r="F566" s="150"/>
      <c r="G566" s="150"/>
      <c r="H566" s="150"/>
    </row>
    <row r="567" spans="1:8" x14ac:dyDescent="0.25">
      <c r="A567" s="150"/>
      <c r="B567" s="150"/>
      <c r="C567" s="150"/>
      <c r="D567" s="150"/>
      <c r="E567" s="150"/>
      <c r="F567" s="150"/>
      <c r="G567" s="150"/>
      <c r="H567" s="150"/>
    </row>
    <row r="568" spans="1:8" x14ac:dyDescent="0.25">
      <c r="A568" s="150"/>
      <c r="B568" s="150"/>
      <c r="C568" s="150"/>
      <c r="D568" s="150"/>
      <c r="E568" s="150"/>
      <c r="F568" s="150"/>
      <c r="G568" s="150"/>
      <c r="H568" s="150"/>
    </row>
    <row r="569" spans="1:8" x14ac:dyDescent="0.25">
      <c r="A569" s="150"/>
      <c r="B569" s="150"/>
      <c r="C569" s="150"/>
      <c r="D569" s="150"/>
      <c r="E569" s="150"/>
      <c r="F569" s="150"/>
      <c r="G569" s="150"/>
      <c r="H569" s="150"/>
    </row>
    <row r="570" spans="1:8" x14ac:dyDescent="0.25">
      <c r="A570" s="150"/>
      <c r="B570" s="150"/>
      <c r="C570" s="150"/>
      <c r="D570" s="150"/>
      <c r="E570" s="150"/>
      <c r="F570" s="150"/>
      <c r="G570" s="150"/>
      <c r="H570" s="150"/>
    </row>
    <row r="571" spans="1:8" x14ac:dyDescent="0.25">
      <c r="A571" s="150"/>
      <c r="B571" s="150"/>
      <c r="C571" s="150"/>
      <c r="D571" s="150"/>
      <c r="E571" s="150"/>
      <c r="F571" s="150"/>
      <c r="G571" s="150"/>
      <c r="H571" s="150"/>
    </row>
    <row r="572" spans="1:8" x14ac:dyDescent="0.25">
      <c r="A572" s="150"/>
      <c r="B572" s="150"/>
      <c r="C572" s="150"/>
      <c r="D572" s="150"/>
      <c r="E572" s="150"/>
      <c r="F572" s="150"/>
      <c r="G572" s="150"/>
      <c r="H572" s="150"/>
    </row>
    <row r="573" spans="1:8" x14ac:dyDescent="0.25">
      <c r="A573" s="150"/>
      <c r="B573" s="150"/>
      <c r="C573" s="150"/>
      <c r="D573" s="150"/>
      <c r="E573" s="150"/>
      <c r="F573" s="150"/>
      <c r="G573" s="150"/>
      <c r="H573" s="150"/>
    </row>
    <row r="574" spans="1:8" x14ac:dyDescent="0.25">
      <c r="A574" s="150"/>
      <c r="B574" s="150"/>
      <c r="C574" s="150"/>
      <c r="D574" s="150"/>
      <c r="E574" s="150"/>
      <c r="F574" s="150"/>
      <c r="G574" s="150"/>
      <c r="H574" s="150"/>
    </row>
    <row r="575" spans="1:8" x14ac:dyDescent="0.25">
      <c r="A575" s="150"/>
      <c r="B575" s="150"/>
      <c r="C575" s="150"/>
      <c r="D575" s="150"/>
      <c r="E575" s="150"/>
      <c r="F575" s="150"/>
      <c r="G575" s="150"/>
      <c r="H575" s="150"/>
    </row>
    <row r="576" spans="1:8" x14ac:dyDescent="0.25">
      <c r="A576" s="150"/>
      <c r="B576" s="150"/>
      <c r="C576" s="150"/>
      <c r="D576" s="150"/>
      <c r="E576" s="150"/>
      <c r="F576" s="150"/>
      <c r="G576" s="150"/>
      <c r="H576" s="150"/>
    </row>
    <row r="577" spans="1:8" x14ac:dyDescent="0.25">
      <c r="A577" s="150"/>
      <c r="B577" s="150"/>
      <c r="C577" s="150"/>
      <c r="D577" s="150"/>
      <c r="E577" s="150"/>
      <c r="F577" s="150"/>
      <c r="G577" s="150"/>
      <c r="H577" s="150"/>
    </row>
    <row r="578" spans="1:8" x14ac:dyDescent="0.25">
      <c r="A578" s="150"/>
      <c r="B578" s="150"/>
      <c r="C578" s="150"/>
      <c r="D578" s="150"/>
      <c r="E578" s="150"/>
      <c r="F578" s="150"/>
      <c r="G578" s="150"/>
      <c r="H578" s="150"/>
    </row>
    <row r="579" spans="1:8" x14ac:dyDescent="0.25">
      <c r="A579" s="150"/>
      <c r="B579" s="150"/>
      <c r="C579" s="150"/>
      <c r="D579" s="150"/>
      <c r="E579" s="150"/>
      <c r="F579" s="150"/>
      <c r="G579" s="150"/>
      <c r="H579" s="150"/>
    </row>
    <row r="580" spans="1:8" x14ac:dyDescent="0.25">
      <c r="A580" s="150"/>
      <c r="B580" s="150"/>
      <c r="C580" s="150"/>
      <c r="D580" s="150"/>
      <c r="E580" s="150"/>
      <c r="F580" s="150"/>
      <c r="G580" s="150"/>
      <c r="H580" s="150"/>
    </row>
    <row r="581" spans="1:8" x14ac:dyDescent="0.25">
      <c r="A581" s="150"/>
      <c r="B581" s="150"/>
      <c r="C581" s="150"/>
      <c r="D581" s="150"/>
      <c r="E581" s="150"/>
      <c r="F581" s="150"/>
      <c r="G581" s="150"/>
      <c r="H581" s="150"/>
    </row>
    <row r="582" spans="1:8" x14ac:dyDescent="0.25">
      <c r="A582" s="150"/>
      <c r="B582" s="150"/>
      <c r="C582" s="150"/>
      <c r="D582" s="150"/>
      <c r="E582" s="150"/>
      <c r="F582" s="150"/>
      <c r="G582" s="150"/>
      <c r="H582" s="150"/>
    </row>
    <row r="583" spans="1:8" x14ac:dyDescent="0.25">
      <c r="A583" s="150"/>
      <c r="B583" s="150"/>
      <c r="C583" s="150"/>
      <c r="D583" s="150"/>
      <c r="E583" s="150"/>
      <c r="F583" s="150"/>
      <c r="G583" s="150"/>
      <c r="H583" s="150"/>
    </row>
    <row r="584" spans="1:8" x14ac:dyDescent="0.25">
      <c r="A584" s="150"/>
      <c r="B584" s="150"/>
      <c r="C584" s="150"/>
      <c r="D584" s="150"/>
      <c r="E584" s="150"/>
      <c r="F584" s="150"/>
      <c r="G584" s="150"/>
      <c r="H584" s="150"/>
    </row>
    <row r="585" spans="1:8" x14ac:dyDescent="0.25">
      <c r="A585" s="150"/>
      <c r="B585" s="150"/>
      <c r="C585" s="150"/>
      <c r="D585" s="150"/>
      <c r="E585" s="150"/>
      <c r="F585" s="150"/>
      <c r="G585" s="150"/>
      <c r="H585" s="150"/>
    </row>
    <row r="586" spans="1:8" x14ac:dyDescent="0.25">
      <c r="A586" s="150"/>
      <c r="B586" s="150"/>
      <c r="C586" s="150"/>
      <c r="D586" s="150"/>
      <c r="E586" s="150"/>
      <c r="F586" s="150"/>
      <c r="G586" s="150"/>
      <c r="H586" s="150"/>
    </row>
    <row r="587" spans="1:8" x14ac:dyDescent="0.25">
      <c r="A587" s="150"/>
      <c r="B587" s="150"/>
      <c r="C587" s="150"/>
      <c r="D587" s="150"/>
      <c r="E587" s="150"/>
      <c r="F587" s="150"/>
      <c r="G587" s="150"/>
      <c r="H587" s="150"/>
    </row>
    <row r="588" spans="1:8" x14ac:dyDescent="0.25">
      <c r="A588" s="150"/>
      <c r="B588" s="150"/>
      <c r="C588" s="150"/>
      <c r="D588" s="150"/>
      <c r="E588" s="150"/>
      <c r="F588" s="150"/>
      <c r="G588" s="150"/>
      <c r="H588" s="150"/>
    </row>
    <row r="589" spans="1:8" x14ac:dyDescent="0.25">
      <c r="A589" s="150"/>
      <c r="B589" s="150"/>
      <c r="C589" s="150"/>
      <c r="D589" s="150"/>
      <c r="E589" s="150"/>
      <c r="F589" s="150"/>
      <c r="G589" s="150"/>
      <c r="H589" s="150"/>
    </row>
    <row r="590" spans="1:8" x14ac:dyDescent="0.25">
      <c r="A590" s="150"/>
      <c r="B590" s="150"/>
      <c r="C590" s="150"/>
      <c r="D590" s="150"/>
      <c r="E590" s="150"/>
      <c r="F590" s="150"/>
      <c r="G590" s="150"/>
      <c r="H590" s="150"/>
    </row>
    <row r="591" spans="1:8" x14ac:dyDescent="0.25">
      <c r="A591" s="150"/>
      <c r="B591" s="150"/>
      <c r="C591" s="150"/>
      <c r="D591" s="150"/>
      <c r="E591" s="150"/>
      <c r="F591" s="150"/>
      <c r="G591" s="150"/>
      <c r="H591" s="150"/>
    </row>
    <row r="592" spans="1:8" x14ac:dyDescent="0.25">
      <c r="A592" s="150"/>
      <c r="B592" s="150"/>
      <c r="C592" s="150"/>
      <c r="D592" s="150"/>
      <c r="E592" s="150"/>
      <c r="F592" s="150"/>
      <c r="G592" s="150"/>
      <c r="H592" s="150"/>
    </row>
    <row r="593" spans="1:8" x14ac:dyDescent="0.25">
      <c r="A593" s="150"/>
      <c r="B593" s="150"/>
      <c r="C593" s="150"/>
      <c r="D593" s="150"/>
      <c r="E593" s="150"/>
      <c r="F593" s="150"/>
      <c r="G593" s="150"/>
      <c r="H593" s="150"/>
    </row>
    <row r="594" spans="1:8" x14ac:dyDescent="0.25">
      <c r="A594" s="150"/>
      <c r="B594" s="150"/>
      <c r="C594" s="150"/>
      <c r="D594" s="150"/>
      <c r="E594" s="150"/>
      <c r="F594" s="150"/>
      <c r="G594" s="150"/>
      <c r="H594" s="150"/>
    </row>
    <row r="595" spans="1:8" x14ac:dyDescent="0.25">
      <c r="A595" s="150"/>
      <c r="B595" s="150"/>
      <c r="C595" s="150"/>
      <c r="D595" s="150"/>
      <c r="E595" s="150"/>
      <c r="F595" s="150"/>
      <c r="G595" s="150"/>
      <c r="H595" s="150"/>
    </row>
    <row r="596" spans="1:8" x14ac:dyDescent="0.25">
      <c r="A596" s="150"/>
      <c r="B596" s="150"/>
      <c r="C596" s="150"/>
      <c r="D596" s="150"/>
      <c r="E596" s="150"/>
      <c r="F596" s="150"/>
      <c r="G596" s="150"/>
      <c r="H596" s="150"/>
    </row>
    <row r="597" spans="1:8" x14ac:dyDescent="0.25">
      <c r="A597" s="150"/>
      <c r="B597" s="150"/>
      <c r="C597" s="150"/>
      <c r="D597" s="150"/>
      <c r="E597" s="150"/>
      <c r="F597" s="150"/>
      <c r="G597" s="150"/>
      <c r="H597" s="150"/>
    </row>
    <row r="598" spans="1:8" x14ac:dyDescent="0.25">
      <c r="A598" s="150"/>
      <c r="B598" s="150"/>
      <c r="C598" s="150"/>
      <c r="D598" s="150"/>
      <c r="E598" s="150"/>
      <c r="F598" s="150"/>
      <c r="G598" s="150"/>
      <c r="H598" s="150"/>
    </row>
    <row r="599" spans="1:8" x14ac:dyDescent="0.25">
      <c r="A599" s="150"/>
      <c r="B599" s="150"/>
      <c r="C599" s="150"/>
      <c r="D599" s="150"/>
      <c r="E599" s="150"/>
      <c r="F599" s="150"/>
      <c r="G599" s="150"/>
      <c r="H599" s="150"/>
    </row>
    <row r="600" spans="1:8" x14ac:dyDescent="0.25">
      <c r="A600" s="150"/>
      <c r="B600" s="150"/>
      <c r="C600" s="150"/>
      <c r="D600" s="150"/>
      <c r="E600" s="150"/>
      <c r="F600" s="150"/>
      <c r="G600" s="150"/>
      <c r="H600" s="150"/>
    </row>
    <row r="601" spans="1:8" x14ac:dyDescent="0.25">
      <c r="A601" s="150"/>
      <c r="B601" s="150"/>
      <c r="C601" s="150"/>
      <c r="D601" s="150"/>
      <c r="E601" s="150"/>
      <c r="F601" s="150"/>
      <c r="G601" s="150"/>
      <c r="H601" s="150"/>
    </row>
    <row r="602" spans="1:8" x14ac:dyDescent="0.25">
      <c r="A602" s="150"/>
      <c r="B602" s="150"/>
      <c r="C602" s="150"/>
      <c r="D602" s="150"/>
      <c r="E602" s="150"/>
      <c r="F602" s="150"/>
      <c r="G602" s="150"/>
      <c r="H602" s="150"/>
    </row>
    <row r="603" spans="1:8" x14ac:dyDescent="0.25">
      <c r="A603" s="150"/>
      <c r="B603" s="150"/>
      <c r="C603" s="150"/>
      <c r="D603" s="150"/>
      <c r="E603" s="150"/>
      <c r="F603" s="150"/>
      <c r="G603" s="150"/>
      <c r="H603" s="150"/>
    </row>
    <row r="604" spans="1:8" x14ac:dyDescent="0.25">
      <c r="A604" s="150"/>
      <c r="B604" s="150"/>
      <c r="C604" s="150"/>
      <c r="D604" s="150"/>
      <c r="E604" s="150"/>
      <c r="F604" s="150"/>
      <c r="G604" s="150"/>
      <c r="H604" s="150"/>
    </row>
    <row r="605" spans="1:8" x14ac:dyDescent="0.25">
      <c r="A605" s="150"/>
      <c r="B605" s="150"/>
      <c r="C605" s="150"/>
      <c r="D605" s="150"/>
      <c r="E605" s="150"/>
      <c r="F605" s="150"/>
      <c r="G605" s="150"/>
      <c r="H605" s="150"/>
    </row>
    <row r="606" spans="1:8" x14ac:dyDescent="0.25">
      <c r="A606" s="150"/>
      <c r="B606" s="150"/>
      <c r="C606" s="150"/>
      <c r="D606" s="150"/>
      <c r="E606" s="150"/>
      <c r="F606" s="150"/>
      <c r="G606" s="150"/>
      <c r="H606" s="150"/>
    </row>
    <row r="607" spans="1:8" x14ac:dyDescent="0.25">
      <c r="A607" s="150"/>
      <c r="B607" s="150"/>
      <c r="C607" s="150"/>
      <c r="D607" s="150"/>
      <c r="E607" s="150"/>
      <c r="F607" s="150"/>
      <c r="G607" s="150"/>
      <c r="H607" s="150"/>
    </row>
    <row r="608" spans="1:8" x14ac:dyDescent="0.25">
      <c r="A608" s="150"/>
      <c r="B608" s="150"/>
      <c r="C608" s="150"/>
      <c r="D608" s="150"/>
      <c r="E608" s="150"/>
      <c r="F608" s="150"/>
      <c r="G608" s="150"/>
      <c r="H608" s="150"/>
    </row>
    <row r="609" spans="1:8" x14ac:dyDescent="0.25">
      <c r="A609" s="150"/>
      <c r="B609" s="150"/>
      <c r="C609" s="150"/>
      <c r="D609" s="150"/>
      <c r="E609" s="150"/>
      <c r="F609" s="150"/>
      <c r="G609" s="150"/>
      <c r="H609" s="150"/>
    </row>
    <row r="610" spans="1:8" x14ac:dyDescent="0.25">
      <c r="A610" s="150"/>
      <c r="B610" s="150"/>
      <c r="C610" s="150"/>
      <c r="D610" s="150"/>
      <c r="E610" s="150"/>
      <c r="F610" s="150"/>
      <c r="G610" s="150"/>
      <c r="H610" s="150"/>
    </row>
    <row r="611" spans="1:8" x14ac:dyDescent="0.25">
      <c r="A611" s="150"/>
      <c r="B611" s="150"/>
      <c r="C611" s="150"/>
      <c r="D611" s="150"/>
      <c r="E611" s="150"/>
      <c r="F611" s="150"/>
      <c r="G611" s="150"/>
      <c r="H611" s="150"/>
    </row>
    <row r="612" spans="1:8" x14ac:dyDescent="0.25">
      <c r="A612" s="150"/>
      <c r="B612" s="150"/>
      <c r="C612" s="150"/>
      <c r="D612" s="150"/>
      <c r="E612" s="150"/>
      <c r="F612" s="150"/>
      <c r="G612" s="150"/>
      <c r="H612" s="150"/>
    </row>
    <row r="613" spans="1:8" x14ac:dyDescent="0.25">
      <c r="A613" s="150"/>
      <c r="B613" s="150"/>
      <c r="C613" s="150"/>
      <c r="D613" s="150"/>
      <c r="E613" s="150"/>
      <c r="F613" s="150"/>
      <c r="G613" s="150"/>
      <c r="H613" s="150"/>
    </row>
    <row r="614" spans="1:8" x14ac:dyDescent="0.25">
      <c r="A614" s="150"/>
      <c r="B614" s="150"/>
      <c r="C614" s="150"/>
      <c r="D614" s="150"/>
      <c r="E614" s="150"/>
      <c r="F614" s="150"/>
      <c r="G614" s="150"/>
      <c r="H614" s="150"/>
    </row>
    <row r="615" spans="1:8" x14ac:dyDescent="0.25">
      <c r="A615" s="150"/>
      <c r="B615" s="150"/>
      <c r="C615" s="150"/>
      <c r="D615" s="150"/>
      <c r="E615" s="150"/>
      <c r="F615" s="150"/>
      <c r="G615" s="150"/>
      <c r="H615" s="150"/>
    </row>
    <row r="616" spans="1:8" x14ac:dyDescent="0.25">
      <c r="A616" s="150"/>
      <c r="B616" s="150"/>
      <c r="C616" s="150"/>
      <c r="D616" s="150"/>
      <c r="E616" s="150"/>
      <c r="F616" s="150"/>
      <c r="G616" s="150"/>
      <c r="H616" s="150"/>
    </row>
    <row r="617" spans="1:8" x14ac:dyDescent="0.25">
      <c r="A617" s="150"/>
      <c r="B617" s="150"/>
      <c r="C617" s="150"/>
      <c r="D617" s="150"/>
      <c r="E617" s="150"/>
      <c r="F617" s="150"/>
      <c r="G617" s="150"/>
      <c r="H617" s="150"/>
    </row>
    <row r="618" spans="1:8" x14ac:dyDescent="0.25">
      <c r="A618" s="150"/>
      <c r="B618" s="150"/>
      <c r="C618" s="150"/>
      <c r="D618" s="150"/>
      <c r="E618" s="150"/>
      <c r="F618" s="150"/>
      <c r="G618" s="150"/>
      <c r="H618" s="150"/>
    </row>
    <row r="619" spans="1:8" x14ac:dyDescent="0.25">
      <c r="A619" s="150"/>
      <c r="B619" s="150"/>
      <c r="C619" s="150"/>
      <c r="D619" s="150"/>
      <c r="E619" s="150"/>
      <c r="F619" s="150"/>
      <c r="G619" s="150"/>
      <c r="H619" s="150"/>
    </row>
    <row r="620" spans="1:8" x14ac:dyDescent="0.25">
      <c r="A620" s="150"/>
      <c r="B620" s="150"/>
      <c r="C620" s="150"/>
      <c r="D620" s="150"/>
      <c r="E620" s="150"/>
      <c r="F620" s="150"/>
      <c r="G620" s="150"/>
      <c r="H620" s="150"/>
    </row>
    <row r="621" spans="1:8" x14ac:dyDescent="0.25">
      <c r="A621" s="150"/>
      <c r="B621" s="150"/>
      <c r="C621" s="150"/>
      <c r="D621" s="150"/>
      <c r="E621" s="150"/>
      <c r="F621" s="150"/>
      <c r="G621" s="150"/>
      <c r="H621" s="150"/>
    </row>
    <row r="622" spans="1:8" x14ac:dyDescent="0.25">
      <c r="A622" s="150"/>
      <c r="B622" s="150"/>
      <c r="C622" s="150"/>
      <c r="D622" s="150"/>
      <c r="E622" s="150"/>
      <c r="F622" s="150"/>
      <c r="G622" s="150"/>
      <c r="H622" s="150"/>
    </row>
    <row r="623" spans="1:8" x14ac:dyDescent="0.25">
      <c r="A623" s="150"/>
      <c r="B623" s="150"/>
      <c r="C623" s="150"/>
      <c r="D623" s="150"/>
      <c r="E623" s="150"/>
      <c r="F623" s="150"/>
      <c r="G623" s="150"/>
      <c r="H623" s="150"/>
    </row>
    <row r="624" spans="1:8" x14ac:dyDescent="0.25">
      <c r="A624" s="150"/>
      <c r="B624" s="150"/>
      <c r="C624" s="150"/>
      <c r="D624" s="150"/>
      <c r="E624" s="150"/>
      <c r="F624" s="150"/>
      <c r="G624" s="150"/>
      <c r="H624" s="150"/>
    </row>
    <row r="625" spans="1:8" x14ac:dyDescent="0.25">
      <c r="A625" s="150"/>
      <c r="B625" s="150"/>
      <c r="C625" s="150"/>
      <c r="D625" s="150"/>
      <c r="E625" s="150"/>
      <c r="F625" s="150"/>
      <c r="G625" s="150"/>
      <c r="H625" s="150"/>
    </row>
    <row r="626" spans="1:8" x14ac:dyDescent="0.25">
      <c r="A626" s="150"/>
      <c r="B626" s="150"/>
      <c r="C626" s="150"/>
      <c r="D626" s="150"/>
      <c r="E626" s="150"/>
      <c r="F626" s="150"/>
      <c r="G626" s="150"/>
      <c r="H626" s="150"/>
    </row>
    <row r="627" spans="1:8" x14ac:dyDescent="0.25">
      <c r="A627" s="150"/>
      <c r="B627" s="150"/>
      <c r="C627" s="150"/>
      <c r="D627" s="150"/>
      <c r="E627" s="150"/>
      <c r="F627" s="150"/>
      <c r="G627" s="150"/>
      <c r="H627" s="150"/>
    </row>
    <row r="628" spans="1:8" x14ac:dyDescent="0.25">
      <c r="A628" s="150"/>
      <c r="B628" s="150"/>
      <c r="C628" s="150"/>
      <c r="D628" s="150"/>
      <c r="E628" s="150"/>
      <c r="F628" s="150"/>
      <c r="G628" s="150"/>
      <c r="H628" s="150"/>
    </row>
    <row r="629" spans="1:8" x14ac:dyDescent="0.25">
      <c r="A629" s="150"/>
      <c r="B629" s="150"/>
      <c r="C629" s="150"/>
      <c r="D629" s="150"/>
      <c r="E629" s="150"/>
      <c r="F629" s="150"/>
      <c r="G629" s="150"/>
      <c r="H629" s="150"/>
    </row>
    <row r="630" spans="1:8" x14ac:dyDescent="0.25">
      <c r="A630" s="150"/>
      <c r="B630" s="150"/>
      <c r="C630" s="150"/>
      <c r="D630" s="150"/>
      <c r="E630" s="150"/>
      <c r="F630" s="150"/>
      <c r="G630" s="150"/>
      <c r="H630" s="150"/>
    </row>
    <row r="631" spans="1:8" x14ac:dyDescent="0.25">
      <c r="A631" s="150"/>
      <c r="B631" s="150"/>
      <c r="C631" s="150"/>
      <c r="D631" s="150"/>
      <c r="E631" s="150"/>
      <c r="F631" s="150"/>
      <c r="G631" s="150"/>
      <c r="H631" s="150"/>
    </row>
    <row r="632" spans="1:8" x14ac:dyDescent="0.25">
      <c r="A632" s="150"/>
      <c r="B632" s="150"/>
      <c r="C632" s="150"/>
      <c r="D632" s="150"/>
      <c r="E632" s="150"/>
      <c r="F632" s="150"/>
      <c r="G632" s="150"/>
      <c r="H632" s="150"/>
    </row>
    <row r="633" spans="1:8" x14ac:dyDescent="0.25">
      <c r="A633" s="150"/>
      <c r="B633" s="150"/>
      <c r="C633" s="150"/>
      <c r="D633" s="150"/>
      <c r="E633" s="150"/>
      <c r="F633" s="150"/>
      <c r="G633" s="150"/>
      <c r="H633" s="150"/>
    </row>
    <row r="634" spans="1:8" x14ac:dyDescent="0.25">
      <c r="A634" s="150"/>
      <c r="B634" s="150"/>
      <c r="C634" s="150"/>
      <c r="D634" s="150"/>
      <c r="E634" s="150"/>
      <c r="F634" s="150"/>
      <c r="G634" s="150"/>
      <c r="H634" s="150"/>
    </row>
    <row r="635" spans="1:8" x14ac:dyDescent="0.25">
      <c r="A635" s="150"/>
      <c r="B635" s="150"/>
      <c r="C635" s="150"/>
      <c r="D635" s="150"/>
      <c r="E635" s="150"/>
      <c r="F635" s="150"/>
      <c r="G635" s="150"/>
      <c r="H635" s="150"/>
    </row>
    <row r="636" spans="1:8" x14ac:dyDescent="0.25">
      <c r="A636" s="150"/>
      <c r="B636" s="150"/>
      <c r="C636" s="150"/>
      <c r="D636" s="150"/>
      <c r="E636" s="150"/>
      <c r="F636" s="150"/>
      <c r="G636" s="150"/>
      <c r="H636" s="150"/>
    </row>
    <row r="637" spans="1:8" x14ac:dyDescent="0.25">
      <c r="A637" s="150"/>
      <c r="B637" s="150"/>
      <c r="C637" s="150"/>
      <c r="D637" s="150"/>
      <c r="E637" s="150"/>
      <c r="F637" s="150"/>
      <c r="G637" s="150"/>
      <c r="H637" s="150"/>
    </row>
    <row r="638" spans="1:8" x14ac:dyDescent="0.25">
      <c r="A638" s="150"/>
      <c r="B638" s="150"/>
      <c r="C638" s="150"/>
      <c r="D638" s="150"/>
      <c r="E638" s="150"/>
      <c r="F638" s="150"/>
      <c r="G638" s="150"/>
      <c r="H638" s="150"/>
    </row>
    <row r="639" spans="1:8" x14ac:dyDescent="0.25">
      <c r="A639" s="150"/>
      <c r="B639" s="150"/>
      <c r="C639" s="150"/>
      <c r="D639" s="150"/>
      <c r="E639" s="150"/>
      <c r="F639" s="150"/>
      <c r="G639" s="150"/>
      <c r="H639" s="150"/>
    </row>
    <row r="640" spans="1:8" x14ac:dyDescent="0.25">
      <c r="A640" s="150"/>
      <c r="B640" s="150"/>
      <c r="C640" s="150"/>
      <c r="D640" s="150"/>
      <c r="E640" s="150"/>
      <c r="F640" s="150"/>
      <c r="G640" s="150"/>
      <c r="H640" s="150"/>
    </row>
    <row r="641" spans="1:8" x14ac:dyDescent="0.25">
      <c r="A641" s="150"/>
      <c r="B641" s="150"/>
      <c r="C641" s="150"/>
      <c r="D641" s="150"/>
      <c r="E641" s="150"/>
      <c r="F641" s="150"/>
      <c r="G641" s="150"/>
      <c r="H641" s="150"/>
    </row>
    <row r="642" spans="1:8" x14ac:dyDescent="0.25">
      <c r="A642" s="150"/>
      <c r="B642" s="150"/>
      <c r="C642" s="150"/>
      <c r="D642" s="150"/>
      <c r="E642" s="150"/>
      <c r="F642" s="150"/>
      <c r="G642" s="150"/>
      <c r="H642" s="150"/>
    </row>
    <row r="643" spans="1:8" x14ac:dyDescent="0.25">
      <c r="A643" s="150"/>
      <c r="B643" s="150"/>
      <c r="C643" s="150"/>
      <c r="D643" s="150"/>
      <c r="E643" s="150"/>
      <c r="F643" s="150"/>
      <c r="G643" s="150"/>
      <c r="H643" s="150"/>
    </row>
    <row r="644" spans="1:8" x14ac:dyDescent="0.25">
      <c r="A644" s="150"/>
      <c r="B644" s="150"/>
      <c r="C644" s="150"/>
      <c r="D644" s="150"/>
      <c r="E644" s="150"/>
      <c r="F644" s="150"/>
      <c r="G644" s="150"/>
      <c r="H644" s="150"/>
    </row>
    <row r="645" spans="1:8" x14ac:dyDescent="0.25">
      <c r="A645" s="150"/>
      <c r="B645" s="150"/>
      <c r="C645" s="150"/>
      <c r="D645" s="150"/>
      <c r="E645" s="150"/>
      <c r="F645" s="150"/>
      <c r="G645" s="150"/>
      <c r="H645" s="150"/>
    </row>
    <row r="646" spans="1:8" x14ac:dyDescent="0.25">
      <c r="A646" s="150"/>
      <c r="B646" s="150"/>
      <c r="C646" s="150"/>
      <c r="D646" s="150"/>
      <c r="E646" s="150"/>
      <c r="F646" s="150"/>
      <c r="G646" s="150"/>
      <c r="H646" s="150"/>
    </row>
    <row r="647" spans="1:8" x14ac:dyDescent="0.25">
      <c r="A647" s="150"/>
      <c r="B647" s="150"/>
      <c r="C647" s="150"/>
      <c r="D647" s="150"/>
      <c r="E647" s="150"/>
      <c r="F647" s="150"/>
      <c r="G647" s="150"/>
      <c r="H647" s="150"/>
    </row>
    <row r="648" spans="1:8" x14ac:dyDescent="0.25">
      <c r="A648" s="150"/>
      <c r="B648" s="150"/>
      <c r="C648" s="150"/>
      <c r="D648" s="150"/>
      <c r="E648" s="150"/>
      <c r="F648" s="150"/>
      <c r="G648" s="150"/>
      <c r="H648" s="150"/>
    </row>
    <row r="649" spans="1:8" x14ac:dyDescent="0.25">
      <c r="A649" s="150"/>
      <c r="B649" s="150"/>
      <c r="C649" s="150"/>
      <c r="D649" s="150"/>
      <c r="E649" s="150"/>
      <c r="F649" s="150"/>
      <c r="G649" s="150"/>
      <c r="H649" s="150"/>
    </row>
    <row r="650" spans="1:8" x14ac:dyDescent="0.25">
      <c r="A650" s="150"/>
      <c r="B650" s="150"/>
      <c r="C650" s="150"/>
      <c r="D650" s="150"/>
      <c r="E650" s="150"/>
      <c r="F650" s="150"/>
      <c r="G650" s="150"/>
      <c r="H650" s="150"/>
    </row>
    <row r="651" spans="1:8" x14ac:dyDescent="0.25">
      <c r="A651" s="150"/>
      <c r="B651" s="150"/>
      <c r="C651" s="150"/>
      <c r="D651" s="150"/>
      <c r="E651" s="150"/>
      <c r="F651" s="150"/>
      <c r="G651" s="150"/>
      <c r="H651" s="150"/>
    </row>
    <row r="652" spans="1:8" x14ac:dyDescent="0.25">
      <c r="A652" s="150"/>
      <c r="B652" s="150"/>
      <c r="C652" s="150"/>
      <c r="D652" s="150"/>
      <c r="E652" s="150"/>
      <c r="F652" s="150"/>
      <c r="G652" s="150"/>
      <c r="H652" s="150"/>
    </row>
    <row r="653" spans="1:8" x14ac:dyDescent="0.25">
      <c r="A653" s="150"/>
      <c r="B653" s="150"/>
      <c r="C653" s="150"/>
      <c r="D653" s="150"/>
      <c r="E653" s="150"/>
      <c r="F653" s="150"/>
      <c r="G653" s="150"/>
      <c r="H653" s="150"/>
    </row>
    <row r="654" spans="1:8" x14ac:dyDescent="0.25">
      <c r="A654" s="150"/>
      <c r="B654" s="150"/>
      <c r="C654" s="150"/>
      <c r="D654" s="150"/>
      <c r="E654" s="150"/>
      <c r="F654" s="150"/>
      <c r="G654" s="150"/>
      <c r="H654" s="150"/>
    </row>
    <row r="655" spans="1:8" x14ac:dyDescent="0.25">
      <c r="A655" s="150"/>
      <c r="B655" s="150"/>
      <c r="C655" s="150"/>
      <c r="D655" s="150"/>
      <c r="E655" s="150"/>
      <c r="F655" s="150"/>
      <c r="G655" s="150"/>
      <c r="H655" s="150"/>
    </row>
    <row r="656" spans="1:8" x14ac:dyDescent="0.25">
      <c r="A656" s="150"/>
      <c r="B656" s="150"/>
      <c r="C656" s="150"/>
      <c r="D656" s="150"/>
      <c r="E656" s="150"/>
      <c r="F656" s="150"/>
      <c r="G656" s="150"/>
      <c r="H656" s="150"/>
    </row>
    <row r="657" spans="1:8" x14ac:dyDescent="0.25">
      <c r="A657" s="150"/>
      <c r="B657" s="150"/>
      <c r="C657" s="150"/>
      <c r="D657" s="150"/>
      <c r="E657" s="150"/>
      <c r="F657" s="150"/>
      <c r="G657" s="150"/>
      <c r="H657" s="150"/>
    </row>
    <row r="658" spans="1:8" x14ac:dyDescent="0.25">
      <c r="A658" s="150"/>
      <c r="B658" s="150"/>
      <c r="C658" s="150"/>
      <c r="D658" s="150"/>
      <c r="E658" s="150"/>
      <c r="F658" s="150"/>
      <c r="G658" s="150"/>
      <c r="H658" s="150"/>
    </row>
    <row r="659" spans="1:8" x14ac:dyDescent="0.25">
      <c r="A659" s="150"/>
      <c r="B659" s="150"/>
      <c r="C659" s="150"/>
      <c r="D659" s="150"/>
      <c r="E659" s="150"/>
      <c r="F659" s="150"/>
      <c r="G659" s="150"/>
      <c r="H659" s="150"/>
    </row>
    <row r="660" spans="1:8" x14ac:dyDescent="0.25">
      <c r="A660" s="150"/>
      <c r="B660" s="150"/>
      <c r="C660" s="150"/>
      <c r="D660" s="150"/>
      <c r="E660" s="150"/>
      <c r="F660" s="150"/>
      <c r="G660" s="150"/>
      <c r="H660" s="150"/>
    </row>
    <row r="661" spans="1:8" x14ac:dyDescent="0.25">
      <c r="A661" s="150"/>
      <c r="B661" s="150"/>
      <c r="C661" s="150"/>
      <c r="D661" s="150"/>
      <c r="E661" s="150"/>
      <c r="F661" s="150"/>
      <c r="G661" s="150"/>
      <c r="H661" s="150"/>
    </row>
    <row r="662" spans="1:8" x14ac:dyDescent="0.25">
      <c r="A662" s="150"/>
      <c r="B662" s="150"/>
      <c r="C662" s="150"/>
      <c r="D662" s="150"/>
      <c r="E662" s="150"/>
      <c r="F662" s="150"/>
      <c r="G662" s="150"/>
      <c r="H662" s="150"/>
    </row>
    <row r="663" spans="1:8" x14ac:dyDescent="0.25">
      <c r="A663" s="150"/>
      <c r="B663" s="150"/>
      <c r="C663" s="150"/>
      <c r="D663" s="150"/>
      <c r="E663" s="150"/>
      <c r="F663" s="150"/>
      <c r="G663" s="150"/>
      <c r="H663" s="150"/>
    </row>
    <row r="664" spans="1:8" x14ac:dyDescent="0.25">
      <c r="A664" s="150"/>
      <c r="B664" s="150"/>
      <c r="C664" s="150"/>
      <c r="D664" s="150"/>
      <c r="E664" s="150"/>
      <c r="F664" s="150"/>
      <c r="G664" s="150"/>
      <c r="H664" s="150"/>
    </row>
    <row r="665" spans="1:8" x14ac:dyDescent="0.25">
      <c r="A665" s="150"/>
      <c r="B665" s="150"/>
      <c r="C665" s="150"/>
      <c r="D665" s="150"/>
      <c r="E665" s="150"/>
      <c r="F665" s="150"/>
      <c r="G665" s="150"/>
      <c r="H665" s="150"/>
    </row>
    <row r="666" spans="1:8" x14ac:dyDescent="0.25">
      <c r="A666" s="150"/>
      <c r="B666" s="150"/>
      <c r="C666" s="150"/>
      <c r="D666" s="150"/>
      <c r="E666" s="150"/>
      <c r="F666" s="150"/>
      <c r="G666" s="150"/>
      <c r="H666" s="150"/>
    </row>
    <row r="667" spans="1:8" x14ac:dyDescent="0.25">
      <c r="A667" s="150"/>
      <c r="B667" s="150"/>
      <c r="C667" s="150"/>
      <c r="D667" s="150"/>
      <c r="E667" s="150"/>
      <c r="F667" s="150"/>
      <c r="G667" s="150"/>
      <c r="H667" s="150"/>
    </row>
    <row r="668" spans="1:8" x14ac:dyDescent="0.25">
      <c r="A668" s="150"/>
      <c r="B668" s="150"/>
      <c r="C668" s="150"/>
      <c r="D668" s="150"/>
      <c r="E668" s="150"/>
      <c r="F668" s="150"/>
      <c r="G668" s="150"/>
      <c r="H668" s="150"/>
    </row>
    <row r="669" spans="1:8" x14ac:dyDescent="0.25">
      <c r="A669" s="150"/>
      <c r="B669" s="150"/>
      <c r="C669" s="150"/>
      <c r="D669" s="150"/>
      <c r="E669" s="150"/>
      <c r="F669" s="150"/>
      <c r="G669" s="150"/>
      <c r="H669" s="150"/>
    </row>
    <row r="670" spans="1:8" x14ac:dyDescent="0.25">
      <c r="A670" s="150"/>
      <c r="B670" s="150"/>
      <c r="C670" s="150"/>
      <c r="D670" s="150"/>
      <c r="E670" s="150"/>
      <c r="F670" s="150"/>
      <c r="G670" s="150"/>
      <c r="H670" s="150"/>
    </row>
    <row r="671" spans="1:8" x14ac:dyDescent="0.25">
      <c r="A671" s="150"/>
      <c r="B671" s="150"/>
      <c r="C671" s="150"/>
      <c r="D671" s="150"/>
      <c r="E671" s="150"/>
      <c r="F671" s="150"/>
      <c r="G671" s="150"/>
      <c r="H671" s="150"/>
    </row>
    <row r="672" spans="1:8" x14ac:dyDescent="0.25">
      <c r="A672" s="150"/>
      <c r="B672" s="150"/>
      <c r="C672" s="150"/>
      <c r="D672" s="150"/>
      <c r="E672" s="150"/>
      <c r="F672" s="150"/>
      <c r="G672" s="150"/>
      <c r="H672" s="150"/>
    </row>
    <row r="673" spans="1:8" x14ac:dyDescent="0.25">
      <c r="A673" s="150"/>
      <c r="B673" s="150"/>
      <c r="C673" s="150"/>
      <c r="D673" s="150"/>
      <c r="E673" s="150"/>
      <c r="F673" s="150"/>
      <c r="G673" s="150"/>
      <c r="H673" s="150"/>
    </row>
    <row r="674" spans="1:8" x14ac:dyDescent="0.25">
      <c r="A674" s="150"/>
      <c r="B674" s="150"/>
      <c r="C674" s="150"/>
      <c r="D674" s="150"/>
      <c r="E674" s="150"/>
      <c r="F674" s="150"/>
      <c r="G674" s="150"/>
      <c r="H674" s="150"/>
    </row>
    <row r="675" spans="1:8" x14ac:dyDescent="0.25">
      <c r="A675" s="150"/>
      <c r="B675" s="150"/>
      <c r="C675" s="150"/>
      <c r="D675" s="150"/>
      <c r="E675" s="150"/>
      <c r="F675" s="150"/>
      <c r="G675" s="150"/>
      <c r="H675" s="150"/>
    </row>
    <row r="676" spans="1:8" x14ac:dyDescent="0.25">
      <c r="A676" s="150"/>
      <c r="B676" s="150"/>
      <c r="C676" s="150"/>
      <c r="D676" s="150"/>
      <c r="E676" s="150"/>
      <c r="F676" s="150"/>
      <c r="G676" s="150"/>
      <c r="H676" s="150"/>
    </row>
    <row r="677" spans="1:8" x14ac:dyDescent="0.25">
      <c r="A677" s="150"/>
      <c r="B677" s="150"/>
      <c r="C677" s="150"/>
      <c r="D677" s="150"/>
      <c r="E677" s="150"/>
      <c r="F677" s="150"/>
      <c r="G677" s="150"/>
      <c r="H677" s="150"/>
    </row>
    <row r="678" spans="1:8" x14ac:dyDescent="0.25">
      <c r="A678" s="150"/>
      <c r="B678" s="150"/>
      <c r="C678" s="150"/>
      <c r="D678" s="150"/>
      <c r="E678" s="150"/>
      <c r="F678" s="150"/>
      <c r="G678" s="150"/>
      <c r="H678" s="150"/>
    </row>
    <row r="679" spans="1:8" x14ac:dyDescent="0.25">
      <c r="A679" s="150"/>
      <c r="B679" s="150"/>
      <c r="C679" s="150"/>
      <c r="D679" s="150"/>
      <c r="E679" s="150"/>
      <c r="F679" s="150"/>
      <c r="G679" s="150"/>
      <c r="H679" s="150"/>
    </row>
    <row r="680" spans="1:8" x14ac:dyDescent="0.25">
      <c r="A680" s="150"/>
      <c r="B680" s="150"/>
      <c r="C680" s="150"/>
      <c r="D680" s="150"/>
      <c r="E680" s="150"/>
      <c r="F680" s="150"/>
      <c r="G680" s="150"/>
      <c r="H680" s="150"/>
    </row>
    <row r="681" spans="1:8" x14ac:dyDescent="0.25">
      <c r="A681" s="150"/>
      <c r="B681" s="150"/>
      <c r="C681" s="150"/>
      <c r="D681" s="150"/>
      <c r="E681" s="150"/>
      <c r="F681" s="150"/>
      <c r="G681" s="150"/>
      <c r="H681" s="150"/>
    </row>
    <row r="682" spans="1:8" x14ac:dyDescent="0.25">
      <c r="A682" s="150"/>
      <c r="B682" s="150"/>
      <c r="C682" s="150"/>
      <c r="D682" s="150"/>
      <c r="E682" s="150"/>
      <c r="F682" s="150"/>
      <c r="G682" s="150"/>
      <c r="H682" s="150"/>
    </row>
    <row r="683" spans="1:8" x14ac:dyDescent="0.25">
      <c r="A683" s="150"/>
      <c r="B683" s="150"/>
      <c r="C683" s="150"/>
      <c r="D683" s="150"/>
      <c r="E683" s="150"/>
      <c r="F683" s="150"/>
      <c r="G683" s="150"/>
      <c r="H683" s="150"/>
    </row>
    <row r="684" spans="1:8" x14ac:dyDescent="0.25">
      <c r="A684" s="150"/>
      <c r="B684" s="150"/>
      <c r="C684" s="150"/>
      <c r="D684" s="150"/>
      <c r="E684" s="150"/>
      <c r="F684" s="150"/>
      <c r="G684" s="150"/>
      <c r="H684" s="150"/>
    </row>
    <row r="685" spans="1:8" x14ac:dyDescent="0.25">
      <c r="A685" s="150"/>
      <c r="B685" s="150"/>
      <c r="C685" s="150"/>
      <c r="D685" s="150"/>
      <c r="E685" s="150"/>
      <c r="F685" s="150"/>
      <c r="G685" s="150"/>
      <c r="H685" s="150"/>
    </row>
    <row r="686" spans="1:8" x14ac:dyDescent="0.25">
      <c r="A686" s="150"/>
      <c r="B686" s="150"/>
      <c r="C686" s="150"/>
      <c r="D686" s="150"/>
      <c r="E686" s="150"/>
      <c r="F686" s="150"/>
      <c r="G686" s="150"/>
      <c r="H686" s="150"/>
    </row>
    <row r="687" spans="1:8" x14ac:dyDescent="0.25">
      <c r="A687" s="150"/>
      <c r="B687" s="150"/>
      <c r="C687" s="150"/>
      <c r="D687" s="150"/>
      <c r="E687" s="150"/>
      <c r="F687" s="150"/>
      <c r="G687" s="150"/>
      <c r="H687" s="150"/>
    </row>
    <row r="688" spans="1:8" x14ac:dyDescent="0.25">
      <c r="A688" s="150"/>
      <c r="B688" s="150"/>
      <c r="C688" s="150"/>
      <c r="D688" s="150"/>
      <c r="E688" s="150"/>
      <c r="F688" s="150"/>
      <c r="G688" s="150"/>
      <c r="H688" s="150"/>
    </row>
    <row r="689" spans="1:8" x14ac:dyDescent="0.25">
      <c r="A689" s="150"/>
      <c r="B689" s="150"/>
      <c r="C689" s="150"/>
      <c r="D689" s="150"/>
      <c r="E689" s="150"/>
      <c r="F689" s="150"/>
      <c r="G689" s="150"/>
      <c r="H689" s="150"/>
    </row>
    <row r="690" spans="1:8" x14ac:dyDescent="0.25">
      <c r="A690" s="150"/>
      <c r="B690" s="150"/>
      <c r="C690" s="150"/>
      <c r="D690" s="150"/>
      <c r="E690" s="150"/>
      <c r="F690" s="150"/>
      <c r="G690" s="150"/>
      <c r="H690" s="150"/>
    </row>
    <row r="691" spans="1:8" x14ac:dyDescent="0.25">
      <c r="A691" s="150"/>
      <c r="B691" s="150"/>
      <c r="C691" s="150"/>
      <c r="D691" s="150"/>
      <c r="E691" s="150"/>
      <c r="F691" s="150"/>
      <c r="G691" s="150"/>
      <c r="H691" s="150"/>
    </row>
    <row r="692" spans="1:8" x14ac:dyDescent="0.25">
      <c r="A692" s="150"/>
      <c r="B692" s="150"/>
      <c r="C692" s="150"/>
      <c r="D692" s="150"/>
      <c r="E692" s="150"/>
      <c r="F692" s="150"/>
      <c r="G692" s="150"/>
      <c r="H692" s="150"/>
    </row>
    <row r="693" spans="1:8" x14ac:dyDescent="0.25">
      <c r="A693" s="150"/>
      <c r="B693" s="150"/>
      <c r="C693" s="150"/>
      <c r="D693" s="150"/>
      <c r="E693" s="150"/>
      <c r="F693" s="150"/>
      <c r="G693" s="150"/>
      <c r="H693" s="150"/>
    </row>
    <row r="694" spans="1:8" x14ac:dyDescent="0.25">
      <c r="A694" s="150"/>
      <c r="B694" s="150"/>
      <c r="C694" s="150"/>
      <c r="D694" s="150"/>
      <c r="E694" s="150"/>
      <c r="F694" s="150"/>
      <c r="G694" s="150"/>
      <c r="H694" s="150"/>
    </row>
    <row r="695" spans="1:8" x14ac:dyDescent="0.25">
      <c r="A695" s="150"/>
      <c r="B695" s="150"/>
      <c r="C695" s="150"/>
      <c r="D695" s="150"/>
      <c r="E695" s="150"/>
      <c r="F695" s="150"/>
      <c r="G695" s="150"/>
      <c r="H695" s="150"/>
    </row>
    <row r="696" spans="1:8" x14ac:dyDescent="0.25">
      <c r="A696" s="150"/>
      <c r="B696" s="150"/>
      <c r="C696" s="150"/>
      <c r="D696" s="150"/>
      <c r="E696" s="150"/>
      <c r="F696" s="150"/>
      <c r="G696" s="150"/>
      <c r="H696" s="150"/>
    </row>
    <row r="697" spans="1:8" x14ac:dyDescent="0.25">
      <c r="A697" s="150"/>
      <c r="B697" s="150"/>
      <c r="C697" s="150"/>
      <c r="D697" s="150"/>
      <c r="E697" s="150"/>
      <c r="F697" s="150"/>
      <c r="G697" s="150"/>
      <c r="H697" s="150"/>
    </row>
    <row r="698" spans="1:8" x14ac:dyDescent="0.25">
      <c r="A698" s="150"/>
      <c r="B698" s="150"/>
      <c r="C698" s="150"/>
      <c r="D698" s="150"/>
      <c r="E698" s="150"/>
      <c r="F698" s="150"/>
      <c r="G698" s="150"/>
      <c r="H698" s="150"/>
    </row>
    <row r="699" spans="1:8" x14ac:dyDescent="0.25">
      <c r="A699" s="150"/>
      <c r="B699" s="150"/>
      <c r="C699" s="150"/>
      <c r="D699" s="150"/>
      <c r="E699" s="150"/>
      <c r="F699" s="150"/>
      <c r="G699" s="150"/>
      <c r="H699" s="150"/>
    </row>
    <row r="700" spans="1:8" x14ac:dyDescent="0.25">
      <c r="A700" s="150"/>
      <c r="B700" s="150"/>
      <c r="C700" s="150"/>
      <c r="D700" s="150"/>
      <c r="E700" s="150"/>
      <c r="F700" s="150"/>
      <c r="G700" s="150"/>
      <c r="H700" s="150"/>
    </row>
    <row r="701" spans="1:8" x14ac:dyDescent="0.25">
      <c r="A701" s="150"/>
      <c r="B701" s="150"/>
      <c r="C701" s="150"/>
      <c r="D701" s="150"/>
      <c r="E701" s="150"/>
      <c r="F701" s="150"/>
      <c r="G701" s="150"/>
      <c r="H701" s="150"/>
    </row>
    <row r="702" spans="1:8" x14ac:dyDescent="0.25">
      <c r="A702" s="150"/>
      <c r="B702" s="150"/>
      <c r="C702" s="150"/>
      <c r="D702" s="150"/>
      <c r="E702" s="150"/>
      <c r="F702" s="150"/>
      <c r="G702" s="150"/>
      <c r="H702" s="150"/>
    </row>
    <row r="703" spans="1:8" x14ac:dyDescent="0.25">
      <c r="A703" s="150"/>
      <c r="B703" s="150"/>
      <c r="C703" s="150"/>
      <c r="D703" s="150"/>
      <c r="E703" s="150"/>
      <c r="F703" s="150"/>
      <c r="G703" s="150"/>
      <c r="H703" s="150"/>
    </row>
    <row r="704" spans="1:8" x14ac:dyDescent="0.25">
      <c r="A704" s="150"/>
      <c r="B704" s="150"/>
      <c r="C704" s="150"/>
      <c r="D704" s="150"/>
      <c r="E704" s="150"/>
      <c r="F704" s="150"/>
      <c r="G704" s="150"/>
      <c r="H704" s="150"/>
    </row>
    <row r="705" spans="1:8" x14ac:dyDescent="0.25">
      <c r="A705" s="150"/>
      <c r="B705" s="150"/>
      <c r="C705" s="150"/>
      <c r="D705" s="150"/>
      <c r="E705" s="150"/>
      <c r="F705" s="150"/>
      <c r="G705" s="150"/>
      <c r="H705" s="150"/>
    </row>
    <row r="706" spans="1:8" x14ac:dyDescent="0.25">
      <c r="A706" s="150"/>
      <c r="B706" s="150"/>
      <c r="C706" s="150"/>
      <c r="D706" s="150"/>
      <c r="E706" s="150"/>
      <c r="F706" s="150"/>
      <c r="G706" s="150"/>
      <c r="H706" s="150"/>
    </row>
    <row r="707" spans="1:8" x14ac:dyDescent="0.25">
      <c r="A707" s="150"/>
      <c r="B707" s="150"/>
      <c r="C707" s="150"/>
      <c r="D707" s="150"/>
      <c r="E707" s="150"/>
      <c r="F707" s="150"/>
      <c r="G707" s="150"/>
      <c r="H707" s="150"/>
    </row>
    <row r="708" spans="1:8" x14ac:dyDescent="0.25">
      <c r="A708" s="150"/>
      <c r="B708" s="150"/>
      <c r="C708" s="150"/>
      <c r="D708" s="150"/>
      <c r="E708" s="150"/>
      <c r="F708" s="150"/>
      <c r="G708" s="150"/>
      <c r="H708" s="150"/>
    </row>
    <row r="709" spans="1:8" x14ac:dyDescent="0.25">
      <c r="A709" s="150"/>
      <c r="B709" s="150"/>
      <c r="C709" s="150"/>
      <c r="D709" s="150"/>
      <c r="E709" s="150"/>
      <c r="F709" s="150"/>
      <c r="G709" s="150"/>
      <c r="H709" s="150"/>
    </row>
    <row r="710" spans="1:8" x14ac:dyDescent="0.25">
      <c r="A710" s="150"/>
      <c r="B710" s="150"/>
      <c r="C710" s="150"/>
      <c r="D710" s="150"/>
      <c r="E710" s="150"/>
      <c r="F710" s="150"/>
      <c r="G710" s="150"/>
      <c r="H710" s="150"/>
    </row>
    <row r="711" spans="1:8" x14ac:dyDescent="0.25">
      <c r="A711" s="150"/>
      <c r="B711" s="150"/>
      <c r="C711" s="150"/>
      <c r="D711" s="150"/>
      <c r="E711" s="150"/>
      <c r="F711" s="150"/>
      <c r="G711" s="150"/>
      <c r="H711" s="150"/>
    </row>
    <row r="712" spans="1:8" x14ac:dyDescent="0.25">
      <c r="A712" s="150"/>
      <c r="B712" s="150"/>
      <c r="C712" s="150"/>
      <c r="D712" s="150"/>
      <c r="E712" s="150"/>
      <c r="F712" s="150"/>
      <c r="G712" s="150"/>
      <c r="H712" s="150"/>
    </row>
    <row r="713" spans="1:8" x14ac:dyDescent="0.25">
      <c r="A713" s="150"/>
      <c r="B713" s="150"/>
      <c r="C713" s="150"/>
      <c r="D713" s="150"/>
      <c r="E713" s="150"/>
      <c r="F713" s="150"/>
      <c r="G713" s="150"/>
      <c r="H713" s="150"/>
    </row>
    <row r="714" spans="1:8" x14ac:dyDescent="0.25">
      <c r="A714" s="150"/>
      <c r="B714" s="150"/>
      <c r="C714" s="150"/>
      <c r="D714" s="150"/>
      <c r="E714" s="150"/>
      <c r="F714" s="150"/>
      <c r="G714" s="150"/>
      <c r="H714" s="150"/>
    </row>
    <row r="715" spans="1:8" x14ac:dyDescent="0.25">
      <c r="A715" s="150"/>
      <c r="B715" s="150"/>
      <c r="C715" s="150"/>
      <c r="D715" s="150"/>
      <c r="E715" s="150"/>
      <c r="F715" s="150"/>
      <c r="G715" s="150"/>
      <c r="H715" s="150"/>
    </row>
    <row r="716" spans="1:8" x14ac:dyDescent="0.25">
      <c r="A716" s="150"/>
      <c r="B716" s="150"/>
      <c r="C716" s="150"/>
      <c r="D716" s="150"/>
      <c r="E716" s="150"/>
      <c r="F716" s="150"/>
      <c r="G716" s="150"/>
      <c r="H716" s="150"/>
    </row>
    <row r="717" spans="1:8" x14ac:dyDescent="0.25">
      <c r="A717" s="150"/>
      <c r="B717" s="150"/>
      <c r="C717" s="150"/>
      <c r="D717" s="150"/>
      <c r="E717" s="150"/>
      <c r="F717" s="150"/>
      <c r="G717" s="150"/>
      <c r="H717" s="150"/>
    </row>
    <row r="718" spans="1:8" x14ac:dyDescent="0.25">
      <c r="A718" s="150"/>
      <c r="B718" s="150"/>
      <c r="C718" s="150"/>
      <c r="D718" s="150"/>
      <c r="E718" s="150"/>
      <c r="F718" s="150"/>
      <c r="G718" s="150"/>
      <c r="H718" s="150"/>
    </row>
    <row r="719" spans="1:8" x14ac:dyDescent="0.25">
      <c r="A719" s="150"/>
      <c r="B719" s="150"/>
      <c r="C719" s="150"/>
      <c r="D719" s="150"/>
      <c r="E719" s="150"/>
      <c r="F719" s="150"/>
      <c r="G719" s="150"/>
      <c r="H719" s="150"/>
    </row>
    <row r="720" spans="1:8" x14ac:dyDescent="0.25">
      <c r="A720" s="150"/>
      <c r="B720" s="150"/>
      <c r="C720" s="150"/>
      <c r="D720" s="150"/>
      <c r="E720" s="150"/>
      <c r="F720" s="150"/>
      <c r="G720" s="150"/>
      <c r="H720" s="150"/>
    </row>
    <row r="721" spans="1:8" x14ac:dyDescent="0.25">
      <c r="A721" s="150"/>
      <c r="B721" s="150"/>
      <c r="C721" s="150"/>
      <c r="D721" s="150"/>
      <c r="E721" s="150"/>
      <c r="F721" s="150"/>
      <c r="G721" s="150"/>
      <c r="H721" s="150"/>
    </row>
    <row r="722" spans="1:8" x14ac:dyDescent="0.25">
      <c r="A722" s="150"/>
      <c r="B722" s="150"/>
      <c r="C722" s="150"/>
      <c r="D722" s="150"/>
      <c r="E722" s="150"/>
      <c r="F722" s="150"/>
      <c r="G722" s="150"/>
      <c r="H722" s="150"/>
    </row>
    <row r="723" spans="1:8" x14ac:dyDescent="0.25">
      <c r="A723" s="150"/>
      <c r="B723" s="150"/>
      <c r="C723" s="150"/>
      <c r="D723" s="150"/>
      <c r="E723" s="150"/>
      <c r="F723" s="150"/>
      <c r="G723" s="150"/>
      <c r="H723" s="150"/>
    </row>
    <row r="724" spans="1:8" x14ac:dyDescent="0.25">
      <c r="A724" s="150"/>
      <c r="B724" s="150"/>
      <c r="C724" s="150"/>
      <c r="D724" s="150"/>
      <c r="E724" s="150"/>
      <c r="F724" s="150"/>
      <c r="G724" s="150"/>
      <c r="H724" s="150"/>
    </row>
    <row r="725" spans="1:8" x14ac:dyDescent="0.25">
      <c r="A725" s="150"/>
      <c r="B725" s="150"/>
      <c r="C725" s="150"/>
      <c r="D725" s="150"/>
      <c r="E725" s="150"/>
      <c r="F725" s="150"/>
      <c r="G725" s="150"/>
      <c r="H725" s="150"/>
    </row>
    <row r="726" spans="1:8" x14ac:dyDescent="0.25">
      <c r="A726" s="150"/>
      <c r="B726" s="150"/>
      <c r="C726" s="150"/>
      <c r="D726" s="150"/>
      <c r="E726" s="150"/>
      <c r="F726" s="150"/>
      <c r="G726" s="150"/>
      <c r="H726" s="150"/>
    </row>
    <row r="727" spans="1:8" x14ac:dyDescent="0.25">
      <c r="A727" s="150"/>
      <c r="B727" s="150"/>
      <c r="C727" s="150"/>
      <c r="D727" s="150"/>
      <c r="E727" s="150"/>
      <c r="F727" s="150"/>
      <c r="G727" s="150"/>
      <c r="H727" s="150"/>
    </row>
    <row r="728" spans="1:8" x14ac:dyDescent="0.25">
      <c r="A728" s="150"/>
      <c r="B728" s="150"/>
      <c r="C728" s="150"/>
      <c r="D728" s="150"/>
      <c r="E728" s="150"/>
      <c r="F728" s="150"/>
      <c r="G728" s="150"/>
      <c r="H728" s="150"/>
    </row>
    <row r="729" spans="1:8" x14ac:dyDescent="0.25">
      <c r="A729" s="150"/>
      <c r="B729" s="150"/>
      <c r="C729" s="150"/>
      <c r="D729" s="150"/>
      <c r="E729" s="150"/>
      <c r="F729" s="150"/>
      <c r="G729" s="150"/>
      <c r="H729" s="150"/>
    </row>
    <row r="730" spans="1:8" x14ac:dyDescent="0.25">
      <c r="A730" s="150"/>
      <c r="B730" s="150"/>
      <c r="C730" s="150"/>
      <c r="D730" s="150"/>
      <c r="E730" s="150"/>
      <c r="F730" s="150"/>
      <c r="G730" s="150"/>
      <c r="H730" s="150"/>
    </row>
    <row r="731" spans="1:8" x14ac:dyDescent="0.25">
      <c r="A731" s="150"/>
      <c r="B731" s="150"/>
      <c r="C731" s="150"/>
      <c r="D731" s="150"/>
      <c r="E731" s="150"/>
      <c r="F731" s="150"/>
      <c r="G731" s="150"/>
      <c r="H731" s="150"/>
    </row>
    <row r="732" spans="1:8" x14ac:dyDescent="0.25">
      <c r="A732" s="150"/>
      <c r="B732" s="150"/>
      <c r="C732" s="150"/>
      <c r="D732" s="150"/>
      <c r="E732" s="150"/>
      <c r="F732" s="150"/>
      <c r="G732" s="150"/>
      <c r="H732" s="150"/>
    </row>
    <row r="733" spans="1:8" x14ac:dyDescent="0.25">
      <c r="A733" s="150"/>
      <c r="B733" s="150"/>
      <c r="C733" s="150"/>
      <c r="D733" s="150"/>
      <c r="E733" s="150"/>
      <c r="F733" s="150"/>
      <c r="G733" s="150"/>
      <c r="H733" s="150"/>
    </row>
    <row r="734" spans="1:8" x14ac:dyDescent="0.25">
      <c r="A734" s="150"/>
      <c r="B734" s="150"/>
      <c r="C734" s="150"/>
      <c r="D734" s="150"/>
      <c r="E734" s="150"/>
      <c r="F734" s="150"/>
      <c r="G734" s="150"/>
      <c r="H734" s="150"/>
    </row>
    <row r="735" spans="1:8" x14ac:dyDescent="0.25">
      <c r="A735" s="150"/>
      <c r="B735" s="150"/>
      <c r="C735" s="150"/>
      <c r="D735" s="150"/>
      <c r="E735" s="150"/>
      <c r="F735" s="150"/>
      <c r="G735" s="150"/>
      <c r="H735" s="150"/>
    </row>
    <row r="736" spans="1:8" x14ac:dyDescent="0.25">
      <c r="A736" s="150"/>
      <c r="B736" s="150"/>
      <c r="C736" s="150"/>
      <c r="D736" s="150"/>
      <c r="E736" s="150"/>
      <c r="F736" s="150"/>
      <c r="G736" s="150"/>
      <c r="H736" s="150"/>
    </row>
    <row r="737" spans="1:8" x14ac:dyDescent="0.25">
      <c r="A737" s="150"/>
      <c r="B737" s="150"/>
      <c r="C737" s="150"/>
      <c r="D737" s="150"/>
      <c r="E737" s="150"/>
      <c r="F737" s="150"/>
      <c r="G737" s="150"/>
      <c r="H737" s="150"/>
    </row>
    <row r="738" spans="1:8" x14ac:dyDescent="0.25">
      <c r="A738" s="150"/>
      <c r="B738" s="150"/>
      <c r="C738" s="150"/>
      <c r="D738" s="150"/>
      <c r="E738" s="150"/>
      <c r="F738" s="150"/>
      <c r="G738" s="150"/>
      <c r="H738" s="150"/>
    </row>
    <row r="739" spans="1:8" x14ac:dyDescent="0.25">
      <c r="A739" s="150"/>
      <c r="B739" s="150"/>
      <c r="C739" s="150"/>
      <c r="D739" s="150"/>
      <c r="E739" s="150"/>
      <c r="F739" s="150"/>
      <c r="G739" s="150"/>
      <c r="H739" s="150"/>
    </row>
    <row r="740" spans="1:8" x14ac:dyDescent="0.25">
      <c r="A740" s="150"/>
      <c r="B740" s="150"/>
      <c r="C740" s="150"/>
      <c r="D740" s="150"/>
      <c r="E740" s="150"/>
      <c r="F740" s="150"/>
      <c r="G740" s="150"/>
      <c r="H740" s="150"/>
    </row>
    <row r="741" spans="1:8" x14ac:dyDescent="0.25">
      <c r="A741" s="150"/>
      <c r="B741" s="150"/>
      <c r="C741" s="150"/>
      <c r="D741" s="150"/>
      <c r="E741" s="150"/>
      <c r="F741" s="150"/>
      <c r="G741" s="150"/>
      <c r="H741" s="150"/>
    </row>
    <row r="742" spans="1:8" x14ac:dyDescent="0.25">
      <c r="A742" s="150"/>
      <c r="B742" s="150"/>
      <c r="C742" s="150"/>
      <c r="D742" s="150"/>
      <c r="E742" s="150"/>
      <c r="F742" s="150"/>
      <c r="G742" s="150"/>
      <c r="H742" s="150"/>
    </row>
    <row r="743" spans="1:8" x14ac:dyDescent="0.25">
      <c r="A743" s="150"/>
      <c r="B743" s="150"/>
      <c r="C743" s="150"/>
      <c r="D743" s="150"/>
      <c r="E743" s="150"/>
      <c r="F743" s="150"/>
      <c r="G743" s="150"/>
      <c r="H743" s="150"/>
    </row>
    <row r="744" spans="1:8" x14ac:dyDescent="0.25">
      <c r="A744" s="150"/>
      <c r="B744" s="150"/>
      <c r="C744" s="150"/>
      <c r="D744" s="150"/>
      <c r="E744" s="150"/>
      <c r="F744" s="150"/>
      <c r="G744" s="150"/>
      <c r="H744" s="150"/>
    </row>
    <row r="745" spans="1:8" x14ac:dyDescent="0.25">
      <c r="A745" s="150"/>
      <c r="B745" s="150"/>
      <c r="C745" s="150"/>
      <c r="D745" s="150"/>
      <c r="E745" s="150"/>
      <c r="F745" s="150"/>
      <c r="G745" s="150"/>
      <c r="H745" s="150"/>
    </row>
    <row r="746" spans="1:8" x14ac:dyDescent="0.25">
      <c r="A746" s="150"/>
      <c r="B746" s="150"/>
      <c r="C746" s="150"/>
      <c r="D746" s="150"/>
      <c r="E746" s="150"/>
      <c r="F746" s="150"/>
      <c r="G746" s="150"/>
      <c r="H746" s="150"/>
    </row>
    <row r="747" spans="1:8" x14ac:dyDescent="0.25">
      <c r="A747" s="150"/>
      <c r="B747" s="150"/>
      <c r="C747" s="150"/>
      <c r="D747" s="150"/>
      <c r="E747" s="150"/>
      <c r="F747" s="150"/>
      <c r="G747" s="150"/>
      <c r="H747" s="150"/>
    </row>
    <row r="748" spans="1:8" x14ac:dyDescent="0.25">
      <c r="A748" s="150"/>
      <c r="B748" s="150"/>
      <c r="C748" s="150"/>
      <c r="D748" s="150"/>
      <c r="E748" s="150"/>
      <c r="F748" s="150"/>
      <c r="G748" s="150"/>
      <c r="H748" s="150"/>
    </row>
    <row r="749" spans="1:8" x14ac:dyDescent="0.25">
      <c r="A749" s="150"/>
      <c r="B749" s="150"/>
      <c r="C749" s="150"/>
      <c r="D749" s="150"/>
      <c r="E749" s="150"/>
      <c r="F749" s="150"/>
      <c r="G749" s="150"/>
      <c r="H749" s="150"/>
    </row>
    <row r="750" spans="1:8" x14ac:dyDescent="0.25">
      <c r="A750" s="150"/>
      <c r="B750" s="150"/>
      <c r="C750" s="150"/>
      <c r="D750" s="150"/>
      <c r="E750" s="150"/>
      <c r="F750" s="150"/>
      <c r="G750" s="150"/>
      <c r="H750" s="150"/>
    </row>
    <row r="751" spans="1:8" x14ac:dyDescent="0.25">
      <c r="A751" s="150"/>
      <c r="B751" s="150"/>
      <c r="C751" s="150"/>
      <c r="D751" s="150"/>
      <c r="E751" s="150"/>
      <c r="F751" s="150"/>
      <c r="G751" s="150"/>
      <c r="H751" s="150"/>
    </row>
    <row r="752" spans="1:8" x14ac:dyDescent="0.25">
      <c r="A752" s="150"/>
      <c r="B752" s="150"/>
      <c r="C752" s="150"/>
      <c r="D752" s="150"/>
      <c r="E752" s="150"/>
      <c r="F752" s="150"/>
      <c r="G752" s="150"/>
      <c r="H752" s="150"/>
    </row>
    <row r="753" spans="1:8" x14ac:dyDescent="0.25">
      <c r="A753" s="150"/>
      <c r="B753" s="150"/>
      <c r="C753" s="150"/>
      <c r="D753" s="150"/>
      <c r="E753" s="150"/>
      <c r="F753" s="150"/>
      <c r="G753" s="150"/>
      <c r="H753" s="150"/>
    </row>
    <row r="754" spans="1:8" x14ac:dyDescent="0.25">
      <c r="A754" s="150"/>
      <c r="B754" s="150"/>
      <c r="C754" s="150"/>
      <c r="D754" s="150"/>
      <c r="E754" s="150"/>
      <c r="F754" s="150"/>
      <c r="G754" s="150"/>
      <c r="H754" s="150"/>
    </row>
    <row r="755" spans="1:8" x14ac:dyDescent="0.25">
      <c r="A755" s="150"/>
      <c r="B755" s="150"/>
      <c r="C755" s="150"/>
      <c r="D755" s="150"/>
      <c r="E755" s="150"/>
      <c r="F755" s="150"/>
      <c r="G755" s="150"/>
      <c r="H755" s="150"/>
    </row>
    <row r="756" spans="1:8" x14ac:dyDescent="0.25">
      <c r="A756" s="150"/>
      <c r="B756" s="150"/>
      <c r="C756" s="150"/>
      <c r="D756" s="150"/>
      <c r="E756" s="150"/>
      <c r="F756" s="150"/>
      <c r="G756" s="150"/>
      <c r="H756" s="150"/>
    </row>
    <row r="757" spans="1:8" x14ac:dyDescent="0.25">
      <c r="A757" s="150"/>
      <c r="B757" s="150"/>
      <c r="C757" s="150"/>
      <c r="D757" s="150"/>
      <c r="E757" s="150"/>
      <c r="F757" s="150"/>
      <c r="G757" s="150"/>
      <c r="H757" s="150"/>
    </row>
    <row r="758" spans="1:8" x14ac:dyDescent="0.25">
      <c r="A758" s="150"/>
      <c r="B758" s="150"/>
      <c r="C758" s="150"/>
      <c r="D758" s="150"/>
      <c r="E758" s="150"/>
      <c r="F758" s="150"/>
      <c r="G758" s="150"/>
      <c r="H758" s="150"/>
    </row>
    <row r="759" spans="1:8" x14ac:dyDescent="0.25">
      <c r="A759" s="150"/>
      <c r="B759" s="150"/>
      <c r="C759" s="150"/>
      <c r="D759" s="150"/>
      <c r="E759" s="150"/>
      <c r="F759" s="150"/>
      <c r="G759" s="150"/>
      <c r="H759" s="150"/>
    </row>
    <row r="760" spans="1:8" x14ac:dyDescent="0.25">
      <c r="A760" s="150"/>
      <c r="B760" s="150"/>
      <c r="C760" s="150"/>
      <c r="D760" s="150"/>
      <c r="E760" s="150"/>
      <c r="F760" s="150"/>
      <c r="G760" s="150"/>
      <c r="H760" s="150"/>
    </row>
    <row r="761" spans="1:8" x14ac:dyDescent="0.25">
      <c r="A761" s="150"/>
      <c r="B761" s="150"/>
      <c r="C761" s="150"/>
      <c r="D761" s="150"/>
      <c r="E761" s="150"/>
      <c r="F761" s="150"/>
      <c r="G761" s="150"/>
      <c r="H761" s="150"/>
    </row>
    <row r="762" spans="1:8" x14ac:dyDescent="0.25">
      <c r="A762" s="150"/>
      <c r="B762" s="150"/>
      <c r="C762" s="150"/>
      <c r="D762" s="150"/>
      <c r="E762" s="150"/>
      <c r="F762" s="150"/>
      <c r="G762" s="150"/>
      <c r="H762" s="150"/>
    </row>
    <row r="763" spans="1:8" x14ac:dyDescent="0.25">
      <c r="A763" s="150"/>
      <c r="B763" s="150"/>
      <c r="C763" s="150"/>
      <c r="D763" s="150"/>
      <c r="E763" s="150"/>
      <c r="F763" s="150"/>
      <c r="G763" s="150"/>
      <c r="H763" s="150"/>
    </row>
    <row r="764" spans="1:8" x14ac:dyDescent="0.25">
      <c r="A764" s="150"/>
      <c r="B764" s="150"/>
      <c r="C764" s="150"/>
      <c r="D764" s="150"/>
      <c r="E764" s="150"/>
      <c r="F764" s="150"/>
      <c r="G764" s="150"/>
      <c r="H764" s="150"/>
    </row>
    <row r="765" spans="1:8" x14ac:dyDescent="0.25">
      <c r="A765" s="150"/>
      <c r="B765" s="150"/>
      <c r="C765" s="150"/>
      <c r="D765" s="150"/>
      <c r="E765" s="150"/>
      <c r="F765" s="150"/>
      <c r="G765" s="150"/>
      <c r="H765" s="150"/>
    </row>
    <row r="766" spans="1:8" x14ac:dyDescent="0.25">
      <c r="A766" s="150"/>
      <c r="B766" s="150"/>
      <c r="C766" s="150"/>
      <c r="D766" s="150"/>
      <c r="E766" s="150"/>
      <c r="F766" s="150"/>
      <c r="G766" s="150"/>
      <c r="H766" s="150"/>
    </row>
    <row r="767" spans="1:8" x14ac:dyDescent="0.25">
      <c r="A767" s="150"/>
      <c r="B767" s="150"/>
      <c r="C767" s="150"/>
      <c r="D767" s="150"/>
      <c r="E767" s="150"/>
      <c r="F767" s="150"/>
      <c r="G767" s="150"/>
      <c r="H767" s="150"/>
    </row>
    <row r="768" spans="1:8" x14ac:dyDescent="0.25">
      <c r="A768" s="150"/>
      <c r="B768" s="150"/>
      <c r="C768" s="150"/>
      <c r="D768" s="150"/>
      <c r="E768" s="150"/>
      <c r="F768" s="150"/>
      <c r="G768" s="150"/>
      <c r="H768" s="150"/>
    </row>
    <row r="769" spans="1:8" x14ac:dyDescent="0.25">
      <c r="A769" s="150"/>
      <c r="B769" s="150"/>
      <c r="C769" s="150"/>
      <c r="D769" s="150"/>
      <c r="E769" s="150"/>
      <c r="F769" s="150"/>
      <c r="G769" s="150"/>
      <c r="H769" s="150"/>
    </row>
    <row r="770" spans="1:8" x14ac:dyDescent="0.25">
      <c r="A770" s="150"/>
      <c r="B770" s="150"/>
      <c r="C770" s="150"/>
      <c r="D770" s="150"/>
      <c r="E770" s="150"/>
      <c r="F770" s="150"/>
      <c r="G770" s="150"/>
      <c r="H770" s="150"/>
    </row>
    <row r="771" spans="1:8" x14ac:dyDescent="0.25">
      <c r="A771" s="150"/>
      <c r="B771" s="150"/>
      <c r="C771" s="150"/>
      <c r="D771" s="150"/>
      <c r="E771" s="150"/>
      <c r="F771" s="150"/>
      <c r="G771" s="150"/>
      <c r="H771" s="150"/>
    </row>
    <row r="772" spans="1:8" x14ac:dyDescent="0.25">
      <c r="A772" s="150"/>
      <c r="B772" s="150"/>
      <c r="C772" s="150"/>
      <c r="D772" s="150"/>
      <c r="E772" s="150"/>
      <c r="F772" s="150"/>
      <c r="G772" s="150"/>
      <c r="H772" s="150"/>
    </row>
    <row r="773" spans="1:8" x14ac:dyDescent="0.25">
      <c r="A773" s="150"/>
      <c r="B773" s="150"/>
      <c r="C773" s="150"/>
      <c r="D773" s="150"/>
      <c r="E773" s="150"/>
      <c r="F773" s="150"/>
      <c r="G773" s="150"/>
      <c r="H773" s="150"/>
    </row>
    <row r="774" spans="1:8" x14ac:dyDescent="0.25">
      <c r="A774" s="150"/>
      <c r="B774" s="150"/>
      <c r="C774" s="150"/>
      <c r="D774" s="150"/>
      <c r="E774" s="150"/>
      <c r="F774" s="150"/>
      <c r="G774" s="150"/>
      <c r="H774" s="150"/>
    </row>
    <row r="775" spans="1:8" x14ac:dyDescent="0.25">
      <c r="A775" s="150"/>
      <c r="B775" s="150"/>
      <c r="C775" s="150"/>
      <c r="D775" s="150"/>
      <c r="E775" s="150"/>
      <c r="F775" s="150"/>
      <c r="G775" s="150"/>
      <c r="H775" s="150"/>
    </row>
    <row r="776" spans="1:8" x14ac:dyDescent="0.25">
      <c r="A776" s="150"/>
      <c r="B776" s="150"/>
      <c r="C776" s="150"/>
      <c r="D776" s="150"/>
      <c r="E776" s="150"/>
      <c r="F776" s="150"/>
      <c r="G776" s="150"/>
      <c r="H776" s="150"/>
    </row>
    <row r="777" spans="1:8" x14ac:dyDescent="0.25">
      <c r="A777" s="150"/>
      <c r="B777" s="150"/>
      <c r="C777" s="150"/>
      <c r="D777" s="150"/>
      <c r="E777" s="150"/>
      <c r="F777" s="150"/>
      <c r="G777" s="150"/>
      <c r="H777" s="150"/>
    </row>
    <row r="778" spans="1:8" x14ac:dyDescent="0.25">
      <c r="A778" s="150"/>
      <c r="B778" s="150"/>
      <c r="C778" s="150"/>
      <c r="D778" s="150"/>
      <c r="E778" s="150"/>
      <c r="F778" s="150"/>
      <c r="G778" s="150"/>
      <c r="H778" s="150"/>
    </row>
    <row r="779" spans="1:8" x14ac:dyDescent="0.25">
      <c r="A779" s="150"/>
      <c r="B779" s="150"/>
      <c r="C779" s="150"/>
      <c r="D779" s="150"/>
      <c r="E779" s="150"/>
      <c r="F779" s="150"/>
      <c r="G779" s="150"/>
      <c r="H779" s="150"/>
    </row>
    <row r="780" spans="1:8" x14ac:dyDescent="0.25">
      <c r="A780" s="150"/>
      <c r="B780" s="150"/>
      <c r="C780" s="150"/>
      <c r="D780" s="150"/>
      <c r="E780" s="150"/>
      <c r="F780" s="150"/>
      <c r="G780" s="150"/>
      <c r="H780" s="150"/>
    </row>
    <row r="781" spans="1:8" x14ac:dyDescent="0.25">
      <c r="A781" s="150"/>
      <c r="B781" s="150"/>
      <c r="C781" s="150"/>
      <c r="D781" s="150"/>
      <c r="E781" s="150"/>
      <c r="F781" s="150"/>
      <c r="G781" s="150"/>
      <c r="H781" s="150"/>
    </row>
    <row r="782" spans="1:8" x14ac:dyDescent="0.25">
      <c r="A782" s="150"/>
      <c r="B782" s="150"/>
      <c r="C782" s="150"/>
      <c r="D782" s="150"/>
      <c r="E782" s="150"/>
      <c r="F782" s="150"/>
      <c r="G782" s="150"/>
      <c r="H782" s="150"/>
    </row>
    <row r="783" spans="1:8" x14ac:dyDescent="0.25">
      <c r="A783" s="150"/>
      <c r="B783" s="150"/>
      <c r="C783" s="150"/>
      <c r="D783" s="150"/>
      <c r="E783" s="150"/>
      <c r="F783" s="150"/>
      <c r="G783" s="150"/>
      <c r="H783" s="150"/>
    </row>
    <row r="784" spans="1:8" x14ac:dyDescent="0.25">
      <c r="A784" s="150"/>
      <c r="B784" s="150"/>
      <c r="C784" s="150"/>
      <c r="D784" s="150"/>
      <c r="E784" s="150"/>
      <c r="F784" s="150"/>
      <c r="G784" s="150"/>
      <c r="H784" s="150"/>
    </row>
    <row r="785" spans="1:8" x14ac:dyDescent="0.25">
      <c r="A785" s="150"/>
      <c r="B785" s="150"/>
      <c r="C785" s="150"/>
      <c r="D785" s="150"/>
      <c r="E785" s="150"/>
      <c r="F785" s="150"/>
      <c r="G785" s="150"/>
      <c r="H785" s="150"/>
    </row>
    <row r="786" spans="1:8" x14ac:dyDescent="0.25">
      <c r="A786" s="150"/>
      <c r="B786" s="150"/>
      <c r="C786" s="150"/>
      <c r="D786" s="150"/>
      <c r="E786" s="150"/>
      <c r="F786" s="150"/>
      <c r="G786" s="150"/>
      <c r="H786" s="150"/>
    </row>
    <row r="787" spans="1:8" x14ac:dyDescent="0.25">
      <c r="A787" s="150"/>
      <c r="B787" s="150"/>
      <c r="C787" s="150"/>
      <c r="D787" s="150"/>
      <c r="E787" s="150"/>
      <c r="F787" s="150"/>
      <c r="G787" s="150"/>
      <c r="H787" s="150"/>
    </row>
    <row r="788" spans="1:8" x14ac:dyDescent="0.25">
      <c r="A788" s="150"/>
      <c r="B788" s="150"/>
      <c r="C788" s="150"/>
      <c r="D788" s="150"/>
      <c r="E788" s="150"/>
      <c r="F788" s="150"/>
      <c r="G788" s="150"/>
      <c r="H788" s="150"/>
    </row>
    <row r="789" spans="1:8" x14ac:dyDescent="0.25">
      <c r="A789" s="150"/>
      <c r="B789" s="150"/>
      <c r="C789" s="150"/>
      <c r="D789" s="150"/>
      <c r="E789" s="150"/>
      <c r="F789" s="150"/>
      <c r="G789" s="150"/>
      <c r="H789" s="150"/>
    </row>
    <row r="790" spans="1:8" x14ac:dyDescent="0.25">
      <c r="A790" s="150"/>
      <c r="B790" s="150"/>
      <c r="C790" s="150"/>
      <c r="D790" s="150"/>
      <c r="E790" s="150"/>
      <c r="F790" s="150"/>
      <c r="G790" s="150"/>
      <c r="H790" s="150"/>
    </row>
    <row r="791" spans="1:8" x14ac:dyDescent="0.25">
      <c r="A791" s="150"/>
      <c r="B791" s="150"/>
      <c r="C791" s="150"/>
      <c r="D791" s="150"/>
      <c r="E791" s="150"/>
      <c r="F791" s="150"/>
      <c r="G791" s="150"/>
      <c r="H791" s="150"/>
    </row>
    <row r="792" spans="1:8" x14ac:dyDescent="0.25">
      <c r="A792" s="150"/>
      <c r="B792" s="150"/>
      <c r="C792" s="150"/>
      <c r="D792" s="150"/>
      <c r="E792" s="150"/>
      <c r="F792" s="150"/>
      <c r="G792" s="150"/>
      <c r="H792" s="150"/>
    </row>
    <row r="793" spans="1:8" x14ac:dyDescent="0.25">
      <c r="A793" s="150"/>
      <c r="B793" s="150"/>
      <c r="C793" s="150"/>
      <c r="D793" s="150"/>
      <c r="E793" s="150"/>
      <c r="F793" s="150"/>
      <c r="G793" s="150"/>
      <c r="H793" s="150"/>
    </row>
    <row r="794" spans="1:8" x14ac:dyDescent="0.25">
      <c r="A794" s="150"/>
      <c r="B794" s="150"/>
      <c r="C794" s="150"/>
      <c r="D794" s="150"/>
      <c r="E794" s="150"/>
      <c r="F794" s="150"/>
      <c r="G794" s="150"/>
      <c r="H794" s="150"/>
    </row>
    <row r="795" spans="1:8" x14ac:dyDescent="0.25">
      <c r="A795" s="150"/>
      <c r="B795" s="150"/>
      <c r="C795" s="150"/>
      <c r="D795" s="150"/>
      <c r="E795" s="150"/>
      <c r="F795" s="150"/>
      <c r="G795" s="150"/>
      <c r="H795" s="150"/>
    </row>
    <row r="796" spans="1:8" x14ac:dyDescent="0.25">
      <c r="A796" s="150"/>
      <c r="B796" s="150"/>
      <c r="C796" s="150"/>
      <c r="D796" s="150"/>
      <c r="E796" s="150"/>
      <c r="F796" s="150"/>
      <c r="G796" s="150"/>
      <c r="H796" s="150"/>
    </row>
    <row r="797" spans="1:8" x14ac:dyDescent="0.25">
      <c r="A797" s="150"/>
      <c r="B797" s="150"/>
      <c r="C797" s="150"/>
      <c r="D797" s="150"/>
      <c r="E797" s="150"/>
      <c r="F797" s="150"/>
      <c r="G797" s="150"/>
      <c r="H797" s="150"/>
    </row>
    <row r="798" spans="1:8" x14ac:dyDescent="0.25">
      <c r="A798" s="150"/>
      <c r="B798" s="150"/>
      <c r="C798" s="150"/>
      <c r="D798" s="150"/>
      <c r="E798" s="150"/>
      <c r="F798" s="150"/>
      <c r="G798" s="150"/>
      <c r="H798" s="150"/>
    </row>
    <row r="799" spans="1:8" x14ac:dyDescent="0.25">
      <c r="A799" s="150"/>
      <c r="B799" s="150"/>
      <c r="C799" s="150"/>
      <c r="D799" s="150"/>
      <c r="E799" s="150"/>
      <c r="F799" s="150"/>
      <c r="G799" s="150"/>
      <c r="H799" s="150"/>
    </row>
    <row r="800" spans="1:8" x14ac:dyDescent="0.25">
      <c r="A800" s="150"/>
      <c r="B800" s="150"/>
      <c r="C800" s="150"/>
      <c r="D800" s="150"/>
      <c r="E800" s="150"/>
      <c r="F800" s="150"/>
      <c r="G800" s="150"/>
      <c r="H800" s="150"/>
    </row>
    <row r="801" spans="1:8" x14ac:dyDescent="0.25">
      <c r="A801" s="150"/>
      <c r="B801" s="150"/>
      <c r="C801" s="150"/>
      <c r="D801" s="150"/>
      <c r="E801" s="150"/>
      <c r="F801" s="150"/>
      <c r="G801" s="150"/>
      <c r="H801" s="150"/>
    </row>
    <row r="802" spans="1:8" x14ac:dyDescent="0.25">
      <c r="A802" s="150"/>
      <c r="B802" s="150"/>
      <c r="C802" s="150"/>
      <c r="D802" s="150"/>
      <c r="E802" s="150"/>
      <c r="F802" s="150"/>
      <c r="G802" s="150"/>
      <c r="H802" s="150"/>
    </row>
    <row r="803" spans="1:8" x14ac:dyDescent="0.25">
      <c r="A803" s="150"/>
      <c r="B803" s="150"/>
      <c r="C803" s="150"/>
      <c r="D803" s="150"/>
      <c r="E803" s="150"/>
      <c r="F803" s="150"/>
      <c r="G803" s="150"/>
      <c r="H803" s="150"/>
    </row>
    <row r="804" spans="1:8" x14ac:dyDescent="0.25">
      <c r="A804" s="150"/>
      <c r="B804" s="150"/>
      <c r="C804" s="150"/>
      <c r="D804" s="150"/>
      <c r="E804" s="150"/>
      <c r="F804" s="150"/>
      <c r="G804" s="150"/>
      <c r="H804" s="150"/>
    </row>
    <row r="805" spans="1:8" x14ac:dyDescent="0.25">
      <c r="A805" s="150"/>
      <c r="B805" s="150"/>
      <c r="C805" s="150"/>
      <c r="D805" s="150"/>
      <c r="E805" s="150"/>
      <c r="F805" s="150"/>
      <c r="G805" s="150"/>
      <c r="H805" s="150"/>
    </row>
    <row r="806" spans="1:8" x14ac:dyDescent="0.25">
      <c r="A806" s="150"/>
      <c r="B806" s="150"/>
      <c r="C806" s="150"/>
      <c r="D806" s="150"/>
      <c r="E806" s="150"/>
      <c r="F806" s="150"/>
      <c r="G806" s="150"/>
      <c r="H806" s="150"/>
    </row>
    <row r="807" spans="1:8" x14ac:dyDescent="0.25">
      <c r="A807" s="150"/>
      <c r="B807" s="150"/>
      <c r="C807" s="150"/>
      <c r="D807" s="150"/>
      <c r="E807" s="150"/>
      <c r="F807" s="150"/>
      <c r="G807" s="150"/>
      <c r="H807" s="150"/>
    </row>
    <row r="808" spans="1:8" x14ac:dyDescent="0.25">
      <c r="A808" s="150"/>
      <c r="B808" s="150"/>
      <c r="C808" s="150"/>
      <c r="D808" s="150"/>
      <c r="E808" s="150"/>
      <c r="F808" s="150"/>
      <c r="G808" s="150"/>
      <c r="H808" s="150"/>
    </row>
    <row r="809" spans="1:8" x14ac:dyDescent="0.25">
      <c r="A809" s="150"/>
      <c r="B809" s="150"/>
      <c r="C809" s="150"/>
      <c r="D809" s="150"/>
      <c r="E809" s="150"/>
      <c r="F809" s="150"/>
      <c r="G809" s="150"/>
      <c r="H809" s="150"/>
    </row>
    <row r="810" spans="1:8" x14ac:dyDescent="0.25">
      <c r="A810" s="150"/>
      <c r="B810" s="150"/>
      <c r="C810" s="150"/>
      <c r="D810" s="150"/>
      <c r="E810" s="150"/>
      <c r="F810" s="150"/>
      <c r="G810" s="150"/>
      <c r="H810" s="150"/>
    </row>
    <row r="811" spans="1:8" x14ac:dyDescent="0.25">
      <c r="A811" s="150"/>
      <c r="B811" s="150"/>
      <c r="C811" s="150"/>
      <c r="D811" s="150"/>
      <c r="E811" s="150"/>
      <c r="F811" s="150"/>
      <c r="G811" s="150"/>
      <c r="H811" s="150"/>
    </row>
    <row r="812" spans="1:8" x14ac:dyDescent="0.25">
      <c r="A812" s="150"/>
      <c r="B812" s="150"/>
      <c r="C812" s="150"/>
      <c r="D812" s="150"/>
      <c r="E812" s="150"/>
      <c r="F812" s="150"/>
      <c r="G812" s="150"/>
      <c r="H812" s="150"/>
    </row>
    <row r="813" spans="1:8" x14ac:dyDescent="0.25">
      <c r="A813" s="150"/>
      <c r="B813" s="150"/>
      <c r="C813" s="150"/>
      <c r="D813" s="150"/>
      <c r="E813" s="150"/>
      <c r="F813" s="150"/>
      <c r="G813" s="150"/>
      <c r="H813" s="150"/>
    </row>
    <row r="814" spans="1:8" x14ac:dyDescent="0.25">
      <c r="A814" s="150"/>
      <c r="B814" s="150"/>
      <c r="C814" s="150"/>
      <c r="D814" s="150"/>
      <c r="E814" s="150"/>
      <c r="F814" s="150"/>
      <c r="G814" s="150"/>
      <c r="H814" s="150"/>
    </row>
    <row r="815" spans="1:8" x14ac:dyDescent="0.25">
      <c r="A815" s="150"/>
      <c r="B815" s="150"/>
      <c r="C815" s="150"/>
      <c r="D815" s="150"/>
      <c r="E815" s="150"/>
      <c r="F815" s="150"/>
      <c r="G815" s="150"/>
      <c r="H815" s="150"/>
    </row>
    <row r="816" spans="1:8" x14ac:dyDescent="0.25">
      <c r="A816" s="150"/>
      <c r="B816" s="150"/>
      <c r="C816" s="150"/>
      <c r="D816" s="150"/>
      <c r="E816" s="150"/>
      <c r="F816" s="150"/>
      <c r="G816" s="150"/>
      <c r="H816" s="150"/>
    </row>
    <row r="817" spans="1:8" x14ac:dyDescent="0.25">
      <c r="A817" s="150"/>
      <c r="B817" s="150"/>
      <c r="C817" s="150"/>
      <c r="D817" s="150"/>
      <c r="E817" s="150"/>
      <c r="F817" s="150"/>
      <c r="G817" s="150"/>
      <c r="H817" s="150"/>
    </row>
    <row r="818" spans="1:8" x14ac:dyDescent="0.25">
      <c r="A818" s="150"/>
      <c r="B818" s="150"/>
      <c r="C818" s="150"/>
      <c r="D818" s="150"/>
      <c r="E818" s="150"/>
      <c r="F818" s="150"/>
      <c r="G818" s="150"/>
      <c r="H818" s="150"/>
    </row>
    <row r="819" spans="1:8" x14ac:dyDescent="0.25">
      <c r="A819" s="150"/>
      <c r="B819" s="150"/>
      <c r="C819" s="150"/>
      <c r="D819" s="150"/>
      <c r="E819" s="150"/>
      <c r="F819" s="150"/>
      <c r="G819" s="150"/>
      <c r="H819" s="150"/>
    </row>
    <row r="820" spans="1:8" x14ac:dyDescent="0.25">
      <c r="A820" s="150"/>
      <c r="B820" s="150"/>
      <c r="C820" s="150"/>
      <c r="D820" s="150"/>
      <c r="E820" s="150"/>
      <c r="F820" s="150"/>
      <c r="G820" s="150"/>
      <c r="H820" s="150"/>
    </row>
    <row r="821" spans="1:8" x14ac:dyDescent="0.25">
      <c r="A821" s="150"/>
      <c r="B821" s="150"/>
      <c r="C821" s="150"/>
      <c r="D821" s="150"/>
      <c r="E821" s="150"/>
      <c r="F821" s="150"/>
      <c r="G821" s="150"/>
      <c r="H821" s="150"/>
    </row>
    <row r="822" spans="1:8" x14ac:dyDescent="0.25">
      <c r="A822" s="150"/>
      <c r="B822" s="150"/>
      <c r="C822" s="150"/>
      <c r="D822" s="150"/>
      <c r="E822" s="150"/>
      <c r="F822" s="150"/>
      <c r="G822" s="150"/>
      <c r="H822" s="150"/>
    </row>
    <row r="823" spans="1:8" x14ac:dyDescent="0.25">
      <c r="A823" s="150"/>
      <c r="B823" s="150"/>
      <c r="C823" s="150"/>
      <c r="D823" s="150"/>
      <c r="E823" s="150"/>
      <c r="F823" s="150"/>
      <c r="G823" s="150"/>
      <c r="H823" s="150"/>
    </row>
    <row r="824" spans="1:8" x14ac:dyDescent="0.25">
      <c r="A824" s="150"/>
      <c r="B824" s="150"/>
      <c r="C824" s="150"/>
      <c r="D824" s="150"/>
      <c r="E824" s="150"/>
      <c r="F824" s="150"/>
      <c r="G824" s="150"/>
      <c r="H824" s="150"/>
    </row>
    <row r="825" spans="1:8" x14ac:dyDescent="0.25">
      <c r="A825" s="150"/>
      <c r="B825" s="150"/>
      <c r="C825" s="150"/>
      <c r="D825" s="150"/>
      <c r="E825" s="150"/>
      <c r="F825" s="150"/>
      <c r="G825" s="150"/>
      <c r="H825" s="150"/>
    </row>
    <row r="826" spans="1:8" x14ac:dyDescent="0.25">
      <c r="A826" s="150"/>
      <c r="B826" s="150"/>
      <c r="C826" s="150"/>
      <c r="D826" s="150"/>
      <c r="E826" s="150"/>
      <c r="F826" s="150"/>
      <c r="G826" s="150"/>
      <c r="H826" s="150"/>
    </row>
    <row r="827" spans="1:8" x14ac:dyDescent="0.25">
      <c r="A827" s="150"/>
      <c r="B827" s="150"/>
      <c r="C827" s="150"/>
      <c r="D827" s="150"/>
      <c r="E827" s="150"/>
      <c r="F827" s="150"/>
      <c r="G827" s="150"/>
      <c r="H827" s="150"/>
    </row>
    <row r="828" spans="1:8" x14ac:dyDescent="0.25">
      <c r="A828" s="150"/>
      <c r="B828" s="150"/>
      <c r="C828" s="150"/>
      <c r="D828" s="150"/>
      <c r="E828" s="150"/>
      <c r="F828" s="150"/>
      <c r="G828" s="150"/>
      <c r="H828" s="150"/>
    </row>
    <row r="829" spans="1:8" x14ac:dyDescent="0.25">
      <c r="A829" s="150"/>
      <c r="B829" s="150"/>
      <c r="C829" s="150"/>
      <c r="D829" s="150"/>
      <c r="E829" s="150"/>
      <c r="F829" s="150"/>
      <c r="G829" s="150"/>
      <c r="H829" s="150"/>
    </row>
    <row r="830" spans="1:8" x14ac:dyDescent="0.25">
      <c r="A830" s="150"/>
      <c r="B830" s="150"/>
      <c r="C830" s="150"/>
      <c r="D830" s="150"/>
      <c r="E830" s="150"/>
      <c r="F830" s="150"/>
      <c r="G830" s="150"/>
      <c r="H830" s="150"/>
    </row>
    <row r="831" spans="1:8" x14ac:dyDescent="0.25">
      <c r="A831" s="150"/>
      <c r="B831" s="150"/>
      <c r="C831" s="150"/>
      <c r="D831" s="150"/>
      <c r="E831" s="150"/>
      <c r="F831" s="150"/>
      <c r="G831" s="150"/>
      <c r="H831" s="150"/>
    </row>
    <row r="832" spans="1:8" x14ac:dyDescent="0.25">
      <c r="A832" s="150"/>
      <c r="B832" s="150"/>
      <c r="C832" s="150"/>
      <c r="D832" s="150"/>
      <c r="E832" s="150"/>
      <c r="F832" s="150"/>
      <c r="G832" s="150"/>
      <c r="H832" s="150"/>
    </row>
    <row r="833" spans="1:8" x14ac:dyDescent="0.25">
      <c r="A833" s="150"/>
      <c r="B833" s="150"/>
      <c r="C833" s="150"/>
      <c r="D833" s="150"/>
      <c r="E833" s="150"/>
      <c r="F833" s="150"/>
      <c r="G833" s="150"/>
      <c r="H833" s="150"/>
    </row>
    <row r="834" spans="1:8" x14ac:dyDescent="0.25">
      <c r="A834" s="150"/>
      <c r="B834" s="150"/>
      <c r="C834" s="150"/>
      <c r="D834" s="150"/>
      <c r="E834" s="150"/>
      <c r="F834" s="150"/>
      <c r="G834" s="150"/>
      <c r="H834" s="150"/>
    </row>
    <row r="835" spans="1:8" x14ac:dyDescent="0.25">
      <c r="A835" s="150"/>
      <c r="B835" s="150"/>
      <c r="C835" s="150"/>
      <c r="D835" s="150"/>
      <c r="E835" s="150"/>
      <c r="F835" s="150"/>
      <c r="G835" s="150"/>
      <c r="H835" s="150"/>
    </row>
    <row r="836" spans="1:8" x14ac:dyDescent="0.25">
      <c r="A836" s="150"/>
      <c r="B836" s="150"/>
      <c r="C836" s="150"/>
      <c r="D836" s="150"/>
      <c r="E836" s="150"/>
      <c r="F836" s="150"/>
      <c r="G836" s="150"/>
      <c r="H836" s="150"/>
    </row>
    <row r="837" spans="1:8" x14ac:dyDescent="0.25">
      <c r="A837" s="150"/>
      <c r="B837" s="150"/>
      <c r="C837" s="150"/>
      <c r="D837" s="150"/>
      <c r="E837" s="150"/>
      <c r="F837" s="150"/>
      <c r="G837" s="150"/>
      <c r="H837" s="150"/>
    </row>
    <row r="838" spans="1:8" x14ac:dyDescent="0.25">
      <c r="A838" s="150"/>
      <c r="B838" s="150"/>
      <c r="C838" s="150"/>
      <c r="D838" s="150"/>
      <c r="E838" s="150"/>
      <c r="F838" s="150"/>
      <c r="G838" s="150"/>
      <c r="H838" s="150"/>
    </row>
    <row r="839" spans="1:8" x14ac:dyDescent="0.25">
      <c r="A839" s="150"/>
      <c r="B839" s="150"/>
      <c r="C839" s="150"/>
      <c r="D839" s="150"/>
      <c r="E839" s="150"/>
      <c r="F839" s="150"/>
      <c r="G839" s="150"/>
      <c r="H839" s="150"/>
    </row>
    <row r="840" spans="1:8" x14ac:dyDescent="0.25">
      <c r="A840" s="150"/>
      <c r="B840" s="150"/>
      <c r="C840" s="150"/>
      <c r="D840" s="150"/>
      <c r="E840" s="150"/>
      <c r="F840" s="150"/>
      <c r="G840" s="150"/>
      <c r="H840" s="150"/>
    </row>
    <row r="841" spans="1:8" x14ac:dyDescent="0.25">
      <c r="A841" s="150"/>
      <c r="B841" s="150"/>
      <c r="C841" s="150"/>
      <c r="D841" s="150"/>
      <c r="E841" s="150"/>
      <c r="F841" s="150"/>
      <c r="G841" s="150"/>
      <c r="H841" s="150"/>
    </row>
    <row r="842" spans="1:8" x14ac:dyDescent="0.25">
      <c r="A842" s="150"/>
      <c r="B842" s="150"/>
      <c r="C842" s="150"/>
      <c r="D842" s="150"/>
      <c r="E842" s="150"/>
      <c r="F842" s="150"/>
      <c r="G842" s="150"/>
      <c r="H842" s="150"/>
    </row>
    <row r="843" spans="1:8" x14ac:dyDescent="0.25">
      <c r="A843" s="150"/>
      <c r="B843" s="150"/>
      <c r="C843" s="150"/>
      <c r="D843" s="150"/>
      <c r="E843" s="150"/>
      <c r="F843" s="150"/>
      <c r="G843" s="150"/>
      <c r="H843" s="150"/>
    </row>
    <row r="844" spans="1:8" x14ac:dyDescent="0.25">
      <c r="A844" s="150"/>
      <c r="B844" s="150"/>
      <c r="C844" s="150"/>
      <c r="D844" s="150"/>
      <c r="E844" s="150"/>
      <c r="F844" s="150"/>
      <c r="G844" s="150"/>
      <c r="H844" s="150"/>
    </row>
    <row r="845" spans="1:8" x14ac:dyDescent="0.25">
      <c r="A845" s="150"/>
      <c r="B845" s="150"/>
      <c r="C845" s="150"/>
      <c r="D845" s="150"/>
      <c r="E845" s="150"/>
      <c r="F845" s="150"/>
      <c r="G845" s="150"/>
      <c r="H845" s="150"/>
    </row>
    <row r="846" spans="1:8" x14ac:dyDescent="0.25">
      <c r="A846" s="150"/>
      <c r="B846" s="150"/>
      <c r="C846" s="150"/>
      <c r="D846" s="150"/>
      <c r="E846" s="150"/>
      <c r="F846" s="150"/>
      <c r="G846" s="150"/>
      <c r="H846" s="150"/>
    </row>
    <row r="847" spans="1:8" x14ac:dyDescent="0.25">
      <c r="A847" s="150"/>
      <c r="B847" s="150"/>
      <c r="C847" s="150"/>
      <c r="D847" s="150"/>
      <c r="E847" s="150"/>
      <c r="F847" s="150"/>
      <c r="G847" s="150"/>
      <c r="H847" s="150"/>
    </row>
    <row r="848" spans="1:8" x14ac:dyDescent="0.25">
      <c r="A848" s="150"/>
      <c r="B848" s="150"/>
      <c r="C848" s="150"/>
      <c r="D848" s="150"/>
      <c r="E848" s="150"/>
      <c r="F848" s="150"/>
      <c r="G848" s="150"/>
      <c r="H848" s="150"/>
    </row>
    <row r="849" spans="1:8" x14ac:dyDescent="0.25">
      <c r="A849" s="150"/>
      <c r="B849" s="150"/>
      <c r="C849" s="150"/>
      <c r="D849" s="150"/>
      <c r="E849" s="150"/>
      <c r="F849" s="150"/>
      <c r="G849" s="150"/>
      <c r="H849" s="150"/>
    </row>
    <row r="850" spans="1:8" x14ac:dyDescent="0.25">
      <c r="A850" s="150"/>
      <c r="B850" s="150"/>
      <c r="C850" s="150"/>
      <c r="D850" s="150"/>
      <c r="E850" s="150"/>
      <c r="F850" s="150"/>
      <c r="G850" s="150"/>
      <c r="H850" s="150"/>
    </row>
    <row r="851" spans="1:8" x14ac:dyDescent="0.25">
      <c r="A851" s="150"/>
      <c r="B851" s="150"/>
      <c r="C851" s="150"/>
      <c r="D851" s="150"/>
      <c r="E851" s="150"/>
      <c r="F851" s="150"/>
      <c r="G851" s="150"/>
      <c r="H851" s="150"/>
    </row>
    <row r="852" spans="1:8" x14ac:dyDescent="0.25">
      <c r="A852" s="150"/>
      <c r="B852" s="150"/>
      <c r="C852" s="150"/>
      <c r="D852" s="150"/>
      <c r="E852" s="150"/>
      <c r="F852" s="150"/>
      <c r="G852" s="150"/>
      <c r="H852" s="150"/>
    </row>
    <row r="853" spans="1:8" x14ac:dyDescent="0.25">
      <c r="A853" s="150"/>
      <c r="B853" s="150"/>
      <c r="C853" s="150"/>
      <c r="D853" s="150"/>
      <c r="E853" s="150"/>
      <c r="F853" s="150"/>
      <c r="G853" s="150"/>
      <c r="H853" s="150"/>
    </row>
    <row r="854" spans="1:8" x14ac:dyDescent="0.25">
      <c r="A854" s="150"/>
      <c r="B854" s="150"/>
      <c r="C854" s="150"/>
      <c r="D854" s="150"/>
      <c r="E854" s="150"/>
      <c r="F854" s="150"/>
      <c r="G854" s="150"/>
      <c r="H854" s="150"/>
    </row>
    <row r="855" spans="1:8" x14ac:dyDescent="0.25">
      <c r="A855" s="150"/>
      <c r="B855" s="150"/>
      <c r="C855" s="150"/>
      <c r="D855" s="150"/>
      <c r="E855" s="150"/>
      <c r="F855" s="150"/>
      <c r="G855" s="150"/>
      <c r="H855" s="150"/>
    </row>
    <row r="856" spans="1:8" x14ac:dyDescent="0.25">
      <c r="A856" s="150"/>
      <c r="B856" s="150"/>
      <c r="C856" s="150"/>
      <c r="D856" s="150"/>
      <c r="E856" s="150"/>
      <c r="F856" s="150"/>
      <c r="G856" s="150"/>
      <c r="H856" s="150"/>
    </row>
    <row r="857" spans="1:8" x14ac:dyDescent="0.25">
      <c r="A857" s="150"/>
      <c r="B857" s="150"/>
      <c r="C857" s="150"/>
      <c r="D857" s="150"/>
      <c r="E857" s="150"/>
      <c r="F857" s="150"/>
      <c r="G857" s="150"/>
      <c r="H857" s="150"/>
    </row>
    <row r="858" spans="1:8" x14ac:dyDescent="0.25">
      <c r="A858" s="150"/>
      <c r="B858" s="150"/>
      <c r="C858" s="150"/>
      <c r="D858" s="150"/>
      <c r="E858" s="150"/>
      <c r="F858" s="150"/>
      <c r="G858" s="150"/>
      <c r="H858" s="150"/>
    </row>
    <row r="859" spans="1:8" x14ac:dyDescent="0.25">
      <c r="A859" s="150"/>
      <c r="B859" s="150"/>
      <c r="C859" s="150"/>
      <c r="D859" s="150"/>
      <c r="E859" s="150"/>
      <c r="F859" s="150"/>
      <c r="G859" s="150"/>
      <c r="H859" s="150"/>
    </row>
    <row r="860" spans="1:8" x14ac:dyDescent="0.25">
      <c r="A860" s="150"/>
      <c r="B860" s="150"/>
      <c r="C860" s="150"/>
      <c r="D860" s="150"/>
      <c r="E860" s="150"/>
      <c r="F860" s="150"/>
      <c r="G860" s="150"/>
      <c r="H860" s="150"/>
    </row>
    <row r="861" spans="1:8" x14ac:dyDescent="0.25">
      <c r="A861" s="150"/>
      <c r="B861" s="150"/>
      <c r="C861" s="150"/>
      <c r="D861" s="150"/>
      <c r="E861" s="150"/>
      <c r="F861" s="150"/>
      <c r="G861" s="150"/>
      <c r="H861" s="150"/>
    </row>
    <row r="862" spans="1:8" x14ac:dyDescent="0.25">
      <c r="A862" s="150"/>
      <c r="B862" s="150"/>
      <c r="C862" s="150"/>
      <c r="D862" s="150"/>
      <c r="E862" s="150"/>
      <c r="F862" s="150"/>
      <c r="G862" s="150"/>
      <c r="H862" s="150"/>
    </row>
    <row r="863" spans="1:8" x14ac:dyDescent="0.25">
      <c r="A863" s="150"/>
      <c r="B863" s="150"/>
      <c r="C863" s="150"/>
      <c r="D863" s="150"/>
      <c r="E863" s="150"/>
      <c r="F863" s="150"/>
      <c r="G863" s="150"/>
      <c r="H863" s="150"/>
    </row>
    <row r="864" spans="1:8" x14ac:dyDescent="0.25">
      <c r="A864" s="150"/>
      <c r="B864" s="150"/>
      <c r="C864" s="150"/>
      <c r="D864" s="150"/>
      <c r="E864" s="150"/>
      <c r="F864" s="150"/>
      <c r="G864" s="150"/>
      <c r="H864" s="150"/>
    </row>
    <row r="865" spans="1:8" x14ac:dyDescent="0.25">
      <c r="A865" s="150"/>
      <c r="B865" s="150"/>
      <c r="C865" s="150"/>
      <c r="D865" s="150"/>
      <c r="E865" s="150"/>
      <c r="F865" s="150"/>
      <c r="G865" s="150"/>
      <c r="H865" s="150"/>
    </row>
    <row r="866" spans="1:8" x14ac:dyDescent="0.25">
      <c r="A866" s="150"/>
      <c r="B866" s="150"/>
      <c r="C866" s="150"/>
      <c r="D866" s="150"/>
      <c r="E866" s="150"/>
      <c r="F866" s="150"/>
      <c r="G866" s="150"/>
      <c r="H866" s="150"/>
    </row>
    <row r="867" spans="1:8" x14ac:dyDescent="0.25">
      <c r="A867" s="150"/>
      <c r="B867" s="150"/>
      <c r="C867" s="150"/>
      <c r="D867" s="150"/>
      <c r="E867" s="150"/>
      <c r="F867" s="150"/>
      <c r="G867" s="150"/>
      <c r="H867" s="150"/>
    </row>
    <row r="868" spans="1:8" x14ac:dyDescent="0.25">
      <c r="A868" s="150"/>
      <c r="B868" s="150"/>
      <c r="C868" s="150"/>
      <c r="D868" s="150"/>
      <c r="E868" s="150"/>
      <c r="F868" s="150"/>
      <c r="G868" s="150"/>
      <c r="H868" s="150"/>
    </row>
    <row r="869" spans="1:8" x14ac:dyDescent="0.25">
      <c r="A869" s="150"/>
      <c r="B869" s="150"/>
      <c r="C869" s="150"/>
      <c r="D869" s="150"/>
      <c r="E869" s="150"/>
      <c r="F869" s="150"/>
      <c r="G869" s="150"/>
      <c r="H869" s="150"/>
    </row>
    <row r="870" spans="1:8" x14ac:dyDescent="0.25">
      <c r="A870" s="150"/>
      <c r="B870" s="150"/>
      <c r="C870" s="150"/>
      <c r="D870" s="150"/>
      <c r="E870" s="150"/>
      <c r="F870" s="150"/>
      <c r="G870" s="150"/>
      <c r="H870" s="150"/>
    </row>
    <row r="871" spans="1:8" x14ac:dyDescent="0.25">
      <c r="A871" s="150"/>
      <c r="B871" s="150"/>
      <c r="C871" s="150"/>
      <c r="D871" s="150"/>
      <c r="E871" s="150"/>
      <c r="F871" s="150"/>
      <c r="G871" s="150"/>
      <c r="H871" s="150"/>
    </row>
    <row r="872" spans="1:8" x14ac:dyDescent="0.25">
      <c r="A872" s="150"/>
      <c r="B872" s="150"/>
      <c r="C872" s="150"/>
      <c r="D872" s="150"/>
      <c r="E872" s="150"/>
      <c r="F872" s="150"/>
      <c r="G872" s="150"/>
      <c r="H872" s="150"/>
    </row>
    <row r="873" spans="1:8" x14ac:dyDescent="0.25">
      <c r="A873" s="150"/>
      <c r="B873" s="150"/>
      <c r="C873" s="150"/>
      <c r="D873" s="150"/>
      <c r="E873" s="150"/>
      <c r="F873" s="150"/>
      <c r="G873" s="150"/>
      <c r="H873" s="150"/>
    </row>
    <row r="874" spans="1:8" x14ac:dyDescent="0.25">
      <c r="A874" s="150"/>
      <c r="B874" s="150"/>
      <c r="C874" s="150"/>
      <c r="D874" s="150"/>
      <c r="E874" s="150"/>
      <c r="F874" s="150"/>
      <c r="G874" s="150"/>
      <c r="H874" s="150"/>
    </row>
    <row r="875" spans="1:8" x14ac:dyDescent="0.25">
      <c r="A875" s="150"/>
      <c r="B875" s="150"/>
      <c r="C875" s="150"/>
      <c r="D875" s="150"/>
      <c r="E875" s="150"/>
      <c r="F875" s="150"/>
      <c r="G875" s="150"/>
      <c r="H875" s="150"/>
    </row>
    <row r="876" spans="1:8" x14ac:dyDescent="0.25">
      <c r="A876" s="150"/>
      <c r="B876" s="150"/>
      <c r="C876" s="150"/>
      <c r="D876" s="150"/>
      <c r="E876" s="150"/>
      <c r="F876" s="150"/>
      <c r="G876" s="150"/>
      <c r="H876" s="150"/>
    </row>
    <row r="877" spans="1:8" x14ac:dyDescent="0.25">
      <c r="A877" s="150"/>
      <c r="B877" s="150"/>
      <c r="C877" s="150"/>
      <c r="D877" s="150"/>
      <c r="E877" s="150"/>
      <c r="F877" s="150"/>
      <c r="G877" s="150"/>
      <c r="H877" s="150"/>
    </row>
    <row r="878" spans="1:8" x14ac:dyDescent="0.25">
      <c r="A878" s="150"/>
      <c r="B878" s="150"/>
      <c r="C878" s="150"/>
      <c r="D878" s="150"/>
      <c r="E878" s="150"/>
      <c r="F878" s="150"/>
      <c r="G878" s="150"/>
      <c r="H878" s="150"/>
    </row>
    <row r="879" spans="1:8" x14ac:dyDescent="0.25">
      <c r="A879" s="150"/>
      <c r="B879" s="150"/>
      <c r="C879" s="150"/>
      <c r="D879" s="150"/>
      <c r="E879" s="150"/>
      <c r="F879" s="150"/>
      <c r="G879" s="150"/>
      <c r="H879" s="150"/>
    </row>
    <row r="880" spans="1:8" x14ac:dyDescent="0.25">
      <c r="A880" s="150"/>
      <c r="B880" s="150"/>
      <c r="C880" s="150"/>
      <c r="D880" s="150"/>
      <c r="E880" s="150"/>
      <c r="F880" s="150"/>
      <c r="G880" s="150"/>
      <c r="H880" s="150"/>
    </row>
    <row r="881" spans="1:8" x14ac:dyDescent="0.25">
      <c r="A881" s="150"/>
      <c r="B881" s="150"/>
      <c r="C881" s="150"/>
      <c r="D881" s="150"/>
      <c r="E881" s="150"/>
      <c r="F881" s="150"/>
      <c r="G881" s="150"/>
      <c r="H881" s="150"/>
    </row>
    <row r="882" spans="1:8" x14ac:dyDescent="0.25">
      <c r="A882" s="150"/>
      <c r="B882" s="150"/>
      <c r="C882" s="150"/>
      <c r="D882" s="150"/>
      <c r="E882" s="150"/>
      <c r="F882" s="150"/>
      <c r="G882" s="150"/>
      <c r="H882" s="150"/>
    </row>
    <row r="883" spans="1:8" x14ac:dyDescent="0.25">
      <c r="A883" s="150"/>
      <c r="B883" s="150"/>
      <c r="C883" s="150"/>
      <c r="D883" s="150"/>
      <c r="E883" s="150"/>
      <c r="F883" s="150"/>
      <c r="G883" s="150"/>
      <c r="H883" s="150"/>
    </row>
    <row r="884" spans="1:8" x14ac:dyDescent="0.25">
      <c r="A884" s="150"/>
      <c r="B884" s="150"/>
      <c r="C884" s="150"/>
      <c r="D884" s="150"/>
      <c r="E884" s="150"/>
      <c r="F884" s="150"/>
      <c r="G884" s="150"/>
      <c r="H884" s="150"/>
    </row>
    <row r="885" spans="1:8" x14ac:dyDescent="0.25">
      <c r="A885" s="150"/>
      <c r="B885" s="150"/>
      <c r="C885" s="150"/>
      <c r="D885" s="150"/>
      <c r="E885" s="150"/>
      <c r="F885" s="150"/>
      <c r="G885" s="150"/>
      <c r="H885" s="150"/>
    </row>
    <row r="886" spans="1:8" x14ac:dyDescent="0.25">
      <c r="A886" s="150"/>
      <c r="B886" s="150"/>
      <c r="C886" s="150"/>
      <c r="D886" s="150"/>
      <c r="E886" s="150"/>
      <c r="F886" s="150"/>
      <c r="G886" s="150"/>
      <c r="H886" s="150"/>
    </row>
    <row r="887" spans="1:8" x14ac:dyDescent="0.25">
      <c r="A887" s="150"/>
      <c r="B887" s="150"/>
      <c r="C887" s="150"/>
      <c r="D887" s="150"/>
      <c r="E887" s="150"/>
      <c r="F887" s="150"/>
      <c r="G887" s="150"/>
      <c r="H887" s="150"/>
    </row>
    <row r="888" spans="1:8" x14ac:dyDescent="0.25">
      <c r="A888" s="150"/>
      <c r="B888" s="150"/>
      <c r="C888" s="150"/>
      <c r="D888" s="150"/>
      <c r="E888" s="150"/>
      <c r="F888" s="150"/>
      <c r="G888" s="150"/>
      <c r="H888" s="150"/>
    </row>
    <row r="889" spans="1:8" x14ac:dyDescent="0.25">
      <c r="A889" s="150"/>
      <c r="B889" s="150"/>
      <c r="C889" s="150"/>
      <c r="D889" s="150"/>
      <c r="E889" s="150"/>
      <c r="F889" s="150"/>
      <c r="G889" s="150"/>
      <c r="H889" s="150"/>
    </row>
    <row r="890" spans="1:8" x14ac:dyDescent="0.25">
      <c r="A890" s="150"/>
      <c r="B890" s="150"/>
      <c r="C890" s="150"/>
      <c r="D890" s="150"/>
      <c r="E890" s="150"/>
      <c r="F890" s="150"/>
      <c r="G890" s="150"/>
      <c r="H890" s="150"/>
    </row>
    <row r="891" spans="1:8" x14ac:dyDescent="0.25">
      <c r="A891" s="150"/>
      <c r="B891" s="150"/>
      <c r="C891" s="150"/>
      <c r="D891" s="150"/>
      <c r="E891" s="150"/>
      <c r="F891" s="150"/>
      <c r="G891" s="150"/>
      <c r="H891" s="150"/>
    </row>
    <row r="892" spans="1:8" x14ac:dyDescent="0.25">
      <c r="A892" s="150"/>
      <c r="B892" s="150"/>
      <c r="C892" s="150"/>
      <c r="D892" s="150"/>
      <c r="E892" s="150"/>
      <c r="F892" s="150"/>
      <c r="G892" s="150"/>
      <c r="H892" s="150"/>
    </row>
    <row r="893" spans="1:8" x14ac:dyDescent="0.25">
      <c r="A893" s="150"/>
      <c r="B893" s="150"/>
      <c r="C893" s="150"/>
      <c r="D893" s="150"/>
      <c r="E893" s="150"/>
      <c r="F893" s="150"/>
      <c r="G893" s="150"/>
      <c r="H893" s="150"/>
    </row>
    <row r="894" spans="1:8" x14ac:dyDescent="0.25">
      <c r="A894" s="150"/>
      <c r="B894" s="150"/>
      <c r="C894" s="150"/>
      <c r="D894" s="150"/>
      <c r="E894" s="150"/>
      <c r="F894" s="150"/>
      <c r="G894" s="150"/>
      <c r="H894" s="150"/>
    </row>
    <row r="895" spans="1:8" x14ac:dyDescent="0.25">
      <c r="A895" s="150"/>
      <c r="B895" s="150"/>
      <c r="C895" s="150"/>
      <c r="D895" s="150"/>
      <c r="E895" s="150"/>
      <c r="F895" s="150"/>
      <c r="G895" s="150"/>
      <c r="H895" s="150"/>
    </row>
    <row r="896" spans="1:8" x14ac:dyDescent="0.25">
      <c r="A896" s="150"/>
      <c r="B896" s="150"/>
      <c r="C896" s="150"/>
      <c r="D896" s="150"/>
      <c r="E896" s="150"/>
      <c r="F896" s="150"/>
      <c r="G896" s="150"/>
      <c r="H896" s="150"/>
    </row>
    <row r="897" spans="1:8" x14ac:dyDescent="0.25">
      <c r="A897" s="150"/>
      <c r="B897" s="150"/>
      <c r="C897" s="150"/>
      <c r="D897" s="150"/>
      <c r="E897" s="150"/>
      <c r="F897" s="150"/>
      <c r="G897" s="150"/>
      <c r="H897" s="150"/>
    </row>
    <row r="898" spans="1:8" x14ac:dyDescent="0.25">
      <c r="A898" s="150"/>
      <c r="B898" s="150"/>
      <c r="C898" s="150"/>
      <c r="D898" s="150"/>
      <c r="E898" s="150"/>
      <c r="F898" s="150"/>
      <c r="G898" s="150"/>
      <c r="H898" s="150"/>
    </row>
    <row r="899" spans="1:8" x14ac:dyDescent="0.25">
      <c r="A899" s="150"/>
      <c r="B899" s="150"/>
      <c r="C899" s="150"/>
      <c r="D899" s="150"/>
      <c r="E899" s="150"/>
      <c r="F899" s="150"/>
      <c r="G899" s="150"/>
      <c r="H899" s="150"/>
    </row>
    <row r="900" spans="1:8" x14ac:dyDescent="0.25">
      <c r="A900" s="150"/>
      <c r="B900" s="150"/>
      <c r="C900" s="150"/>
      <c r="D900" s="150"/>
      <c r="E900" s="150"/>
      <c r="F900" s="150"/>
      <c r="G900" s="150"/>
      <c r="H900" s="150"/>
    </row>
    <row r="901" spans="1:8" x14ac:dyDescent="0.25">
      <c r="A901" s="150"/>
      <c r="B901" s="150"/>
      <c r="C901" s="150"/>
      <c r="D901" s="150"/>
      <c r="E901" s="150"/>
      <c r="F901" s="150"/>
      <c r="G901" s="150"/>
      <c r="H901" s="150"/>
    </row>
    <row r="902" spans="1:8" x14ac:dyDescent="0.25">
      <c r="A902" s="150"/>
      <c r="B902" s="150"/>
      <c r="C902" s="150"/>
      <c r="D902" s="150"/>
      <c r="E902" s="150"/>
      <c r="F902" s="150"/>
      <c r="G902" s="150"/>
      <c r="H902" s="150"/>
    </row>
    <row r="903" spans="1:8" x14ac:dyDescent="0.25">
      <c r="A903" s="150"/>
      <c r="B903" s="150"/>
      <c r="C903" s="150"/>
      <c r="D903" s="150"/>
      <c r="E903" s="150"/>
      <c r="F903" s="150"/>
      <c r="G903" s="150"/>
      <c r="H903" s="150"/>
    </row>
    <row r="904" spans="1:8" x14ac:dyDescent="0.25">
      <c r="A904" s="150"/>
      <c r="B904" s="150"/>
      <c r="C904" s="150"/>
      <c r="D904" s="150"/>
      <c r="E904" s="150"/>
      <c r="F904" s="150"/>
      <c r="G904" s="150"/>
      <c r="H904" s="150"/>
    </row>
    <row r="905" spans="1:8" x14ac:dyDescent="0.25">
      <c r="A905" s="150"/>
      <c r="B905" s="150"/>
      <c r="C905" s="150"/>
      <c r="D905" s="150"/>
      <c r="E905" s="150"/>
      <c r="F905" s="150"/>
      <c r="G905" s="150"/>
      <c r="H905" s="150"/>
    </row>
    <row r="906" spans="1:8" x14ac:dyDescent="0.25">
      <c r="A906" s="150"/>
      <c r="B906" s="150"/>
      <c r="C906" s="150"/>
      <c r="D906" s="150"/>
      <c r="E906" s="150"/>
      <c r="F906" s="150"/>
      <c r="G906" s="150"/>
      <c r="H906" s="150"/>
    </row>
    <row r="907" spans="1:8" x14ac:dyDescent="0.25">
      <c r="A907" s="150"/>
      <c r="B907" s="150"/>
      <c r="C907" s="150"/>
      <c r="D907" s="150"/>
      <c r="E907" s="150"/>
      <c r="F907" s="150"/>
      <c r="G907" s="150"/>
      <c r="H907" s="150"/>
    </row>
    <row r="908" spans="1:8" x14ac:dyDescent="0.25">
      <c r="A908" s="150"/>
      <c r="B908" s="150"/>
      <c r="C908" s="150"/>
      <c r="D908" s="150"/>
      <c r="E908" s="150"/>
      <c r="F908" s="150"/>
      <c r="G908" s="150"/>
      <c r="H908" s="150"/>
    </row>
    <row r="909" spans="1:8" x14ac:dyDescent="0.25">
      <c r="A909" s="150"/>
      <c r="B909" s="150"/>
      <c r="C909" s="150"/>
      <c r="D909" s="150"/>
      <c r="E909" s="150"/>
      <c r="F909" s="150"/>
      <c r="G909" s="150"/>
      <c r="H909" s="150"/>
    </row>
    <row r="910" spans="1:8" x14ac:dyDescent="0.25">
      <c r="A910" s="150"/>
      <c r="B910" s="150"/>
      <c r="C910" s="150"/>
      <c r="D910" s="150"/>
      <c r="E910" s="150"/>
      <c r="F910" s="150"/>
      <c r="G910" s="150"/>
      <c r="H910" s="150"/>
    </row>
    <row r="911" spans="1:8" x14ac:dyDescent="0.25">
      <c r="A911" s="150"/>
      <c r="B911" s="150"/>
      <c r="C911" s="150"/>
      <c r="D911" s="150"/>
      <c r="E911" s="150"/>
      <c r="F911" s="150"/>
      <c r="G911" s="150"/>
      <c r="H911" s="150"/>
    </row>
    <row r="912" spans="1:8" x14ac:dyDescent="0.25">
      <c r="A912" s="150"/>
      <c r="B912" s="150"/>
      <c r="C912" s="150"/>
      <c r="D912" s="150"/>
      <c r="E912" s="150"/>
      <c r="F912" s="150"/>
      <c r="G912" s="150"/>
      <c r="H912" s="150"/>
    </row>
    <row r="913" spans="1:8" x14ac:dyDescent="0.25">
      <c r="A913" s="150"/>
      <c r="B913" s="150"/>
      <c r="C913" s="150"/>
      <c r="D913" s="150"/>
      <c r="E913" s="150"/>
      <c r="F913" s="150"/>
      <c r="G913" s="150"/>
      <c r="H913" s="150"/>
    </row>
    <row r="914" spans="1:8" x14ac:dyDescent="0.25">
      <c r="A914" s="150"/>
      <c r="B914" s="150"/>
      <c r="C914" s="150"/>
      <c r="D914" s="150"/>
      <c r="E914" s="150"/>
      <c r="F914" s="150"/>
      <c r="G914" s="150"/>
      <c r="H914" s="150"/>
    </row>
    <row r="915" spans="1:8" x14ac:dyDescent="0.25">
      <c r="A915" s="150"/>
      <c r="B915" s="150"/>
      <c r="C915" s="150"/>
      <c r="D915" s="150"/>
      <c r="E915" s="150"/>
      <c r="F915" s="150"/>
      <c r="G915" s="150"/>
      <c r="H915" s="150"/>
    </row>
    <row r="916" spans="1:8" x14ac:dyDescent="0.25">
      <c r="A916" s="150"/>
      <c r="B916" s="150"/>
      <c r="C916" s="150"/>
      <c r="D916" s="150"/>
      <c r="E916" s="150"/>
      <c r="F916" s="150"/>
      <c r="G916" s="150"/>
      <c r="H916" s="150"/>
    </row>
    <row r="917" spans="1:8" x14ac:dyDescent="0.25">
      <c r="A917" s="150"/>
      <c r="B917" s="150"/>
      <c r="C917" s="150"/>
      <c r="D917" s="150"/>
      <c r="E917" s="150"/>
      <c r="F917" s="150"/>
      <c r="G917" s="150"/>
      <c r="H917" s="150"/>
    </row>
    <row r="918" spans="1:8" x14ac:dyDescent="0.25">
      <c r="A918" s="150"/>
      <c r="B918" s="150"/>
      <c r="C918" s="150"/>
      <c r="D918" s="150"/>
      <c r="E918" s="150"/>
      <c r="F918" s="150"/>
      <c r="G918" s="150"/>
      <c r="H918" s="150"/>
    </row>
    <row r="919" spans="1:8" x14ac:dyDescent="0.25">
      <c r="A919" s="150"/>
      <c r="B919" s="150"/>
      <c r="C919" s="150"/>
      <c r="D919" s="150"/>
      <c r="E919" s="150"/>
      <c r="F919" s="150"/>
      <c r="G919" s="150"/>
      <c r="H919" s="150"/>
    </row>
    <row r="920" spans="1:8" x14ac:dyDescent="0.25">
      <c r="A920" s="150"/>
      <c r="B920" s="150"/>
      <c r="C920" s="150"/>
      <c r="D920" s="150"/>
      <c r="E920" s="150"/>
      <c r="F920" s="150"/>
      <c r="G920" s="150"/>
      <c r="H920" s="150"/>
    </row>
    <row r="921" spans="1:8" x14ac:dyDescent="0.25">
      <c r="A921" s="150"/>
      <c r="B921" s="150"/>
      <c r="C921" s="150"/>
      <c r="D921" s="150"/>
      <c r="E921" s="150"/>
      <c r="F921" s="150"/>
      <c r="G921" s="150"/>
      <c r="H921" s="150"/>
    </row>
    <row r="922" spans="1:8" x14ac:dyDescent="0.25">
      <c r="A922" s="150"/>
      <c r="B922" s="150"/>
      <c r="C922" s="150"/>
      <c r="D922" s="150"/>
      <c r="E922" s="150"/>
      <c r="F922" s="150"/>
      <c r="G922" s="150"/>
      <c r="H922" s="150"/>
    </row>
    <row r="923" spans="1:8" x14ac:dyDescent="0.25">
      <c r="A923" s="150"/>
      <c r="B923" s="150"/>
      <c r="C923" s="150"/>
      <c r="D923" s="150"/>
      <c r="E923" s="150"/>
      <c r="F923" s="150"/>
      <c r="G923" s="150"/>
      <c r="H923" s="150"/>
    </row>
    <row r="924" spans="1:8" x14ac:dyDescent="0.25">
      <c r="A924" s="150"/>
      <c r="B924" s="150"/>
      <c r="C924" s="150"/>
      <c r="D924" s="150"/>
      <c r="E924" s="150"/>
      <c r="F924" s="150"/>
      <c r="G924" s="150"/>
      <c r="H924" s="150"/>
    </row>
    <row r="925" spans="1:8" x14ac:dyDescent="0.25">
      <c r="A925" s="150"/>
      <c r="B925" s="150"/>
      <c r="C925" s="150"/>
      <c r="D925" s="150"/>
      <c r="E925" s="150"/>
      <c r="F925" s="150"/>
      <c r="G925" s="150"/>
      <c r="H925" s="150"/>
    </row>
    <row r="926" spans="1:8" x14ac:dyDescent="0.25">
      <c r="A926" s="150"/>
      <c r="B926" s="150"/>
      <c r="C926" s="150"/>
      <c r="D926" s="150"/>
      <c r="E926" s="150"/>
      <c r="F926" s="150"/>
      <c r="G926" s="150"/>
      <c r="H926" s="150"/>
    </row>
    <row r="927" spans="1:8" x14ac:dyDescent="0.25">
      <c r="A927" s="150"/>
      <c r="B927" s="150"/>
      <c r="C927" s="150"/>
      <c r="D927" s="150"/>
      <c r="E927" s="150"/>
      <c r="F927" s="150"/>
      <c r="G927" s="150"/>
      <c r="H927" s="150"/>
    </row>
    <row r="928" spans="1:8" x14ac:dyDescent="0.25">
      <c r="A928" s="150"/>
      <c r="B928" s="150"/>
      <c r="C928" s="150"/>
      <c r="D928" s="150"/>
      <c r="E928" s="150"/>
      <c r="F928" s="150"/>
      <c r="G928" s="150"/>
      <c r="H928" s="150"/>
    </row>
    <row r="929" spans="1:8" x14ac:dyDescent="0.25">
      <c r="A929" s="150"/>
      <c r="B929" s="150"/>
      <c r="C929" s="150"/>
      <c r="D929" s="150"/>
      <c r="E929" s="150"/>
      <c r="F929" s="150"/>
      <c r="G929" s="150"/>
      <c r="H929" s="150"/>
    </row>
    <row r="930" spans="1:8" x14ac:dyDescent="0.25">
      <c r="A930" s="150"/>
      <c r="B930" s="150"/>
      <c r="C930" s="150"/>
      <c r="D930" s="150"/>
      <c r="E930" s="150"/>
      <c r="F930" s="150"/>
      <c r="G930" s="150"/>
      <c r="H930" s="150"/>
    </row>
    <row r="931" spans="1:8" x14ac:dyDescent="0.25">
      <c r="A931" s="150"/>
      <c r="B931" s="150"/>
      <c r="C931" s="150"/>
      <c r="D931" s="150"/>
      <c r="E931" s="150"/>
      <c r="F931" s="150"/>
      <c r="G931" s="150"/>
      <c r="H931" s="150"/>
    </row>
    <row r="932" spans="1:8" x14ac:dyDescent="0.25">
      <c r="A932" s="150"/>
      <c r="B932" s="150"/>
      <c r="C932" s="150"/>
      <c r="D932" s="150"/>
      <c r="E932" s="150"/>
      <c r="F932" s="150"/>
      <c r="G932" s="150"/>
      <c r="H932" s="150"/>
    </row>
    <row r="933" spans="1:8" x14ac:dyDescent="0.25">
      <c r="A933" s="150"/>
      <c r="B933" s="150"/>
      <c r="C933" s="150"/>
      <c r="D933" s="150"/>
      <c r="E933" s="150"/>
      <c r="F933" s="150"/>
      <c r="G933" s="150"/>
      <c r="H933" s="150"/>
    </row>
    <row r="934" spans="1:8" x14ac:dyDescent="0.25">
      <c r="A934" s="150"/>
      <c r="B934" s="150"/>
      <c r="C934" s="150"/>
      <c r="D934" s="150"/>
      <c r="E934" s="150"/>
      <c r="F934" s="150"/>
      <c r="G934" s="150"/>
      <c r="H934" s="150"/>
    </row>
    <row r="935" spans="1:8" x14ac:dyDescent="0.25">
      <c r="A935" s="150"/>
      <c r="B935" s="150"/>
      <c r="C935" s="150"/>
      <c r="D935" s="150"/>
      <c r="E935" s="150"/>
      <c r="F935" s="150"/>
      <c r="G935" s="150"/>
      <c r="H935" s="150"/>
    </row>
    <row r="936" spans="1:8" x14ac:dyDescent="0.25">
      <c r="A936" s="150"/>
      <c r="B936" s="150"/>
      <c r="C936" s="150"/>
      <c r="D936" s="150"/>
      <c r="E936" s="150"/>
      <c r="F936" s="150"/>
      <c r="G936" s="150"/>
      <c r="H936" s="150"/>
    </row>
    <row r="937" spans="1:8" x14ac:dyDescent="0.25">
      <c r="A937" s="150"/>
      <c r="B937" s="150"/>
      <c r="C937" s="150"/>
      <c r="D937" s="150"/>
      <c r="E937" s="150"/>
      <c r="F937" s="150"/>
      <c r="G937" s="150"/>
      <c r="H937" s="150"/>
    </row>
    <row r="938" spans="1:8" x14ac:dyDescent="0.25">
      <c r="A938" s="150"/>
      <c r="B938" s="150"/>
      <c r="C938" s="150"/>
      <c r="D938" s="150"/>
      <c r="E938" s="150"/>
      <c r="F938" s="150"/>
      <c r="G938" s="150"/>
      <c r="H938" s="150"/>
    </row>
    <row r="939" spans="1:8" x14ac:dyDescent="0.25">
      <c r="A939" s="150"/>
      <c r="B939" s="150"/>
      <c r="C939" s="150"/>
      <c r="D939" s="150"/>
      <c r="E939" s="150"/>
      <c r="F939" s="150"/>
      <c r="G939" s="150"/>
      <c r="H939" s="150"/>
    </row>
    <row r="940" spans="1:8" x14ac:dyDescent="0.25">
      <c r="A940" s="150"/>
      <c r="B940" s="150"/>
      <c r="C940" s="150"/>
      <c r="D940" s="150"/>
      <c r="E940" s="150"/>
      <c r="F940" s="150"/>
      <c r="G940" s="150"/>
      <c r="H940" s="150"/>
    </row>
    <row r="941" spans="1:8" x14ac:dyDescent="0.25">
      <c r="A941" s="150"/>
      <c r="B941" s="150"/>
      <c r="C941" s="150"/>
      <c r="D941" s="150"/>
      <c r="E941" s="150"/>
      <c r="F941" s="150"/>
      <c r="G941" s="150"/>
      <c r="H941" s="150"/>
    </row>
    <row r="942" spans="1:8" x14ac:dyDescent="0.25">
      <c r="A942" s="150"/>
      <c r="B942" s="150"/>
      <c r="C942" s="150"/>
      <c r="D942" s="150"/>
      <c r="E942" s="150"/>
      <c r="F942" s="150"/>
      <c r="G942" s="150"/>
      <c r="H942" s="150"/>
    </row>
    <row r="943" spans="1:8" x14ac:dyDescent="0.25">
      <c r="A943" s="150"/>
      <c r="B943" s="150"/>
      <c r="C943" s="150"/>
      <c r="D943" s="150"/>
      <c r="E943" s="150"/>
      <c r="F943" s="150"/>
      <c r="G943" s="150"/>
      <c r="H943" s="150"/>
    </row>
    <row r="944" spans="1:8" x14ac:dyDescent="0.25">
      <c r="A944" s="150"/>
      <c r="B944" s="150"/>
      <c r="C944" s="150"/>
      <c r="D944" s="150"/>
      <c r="E944" s="150"/>
      <c r="F944" s="150"/>
      <c r="G944" s="150"/>
      <c r="H944" s="150"/>
    </row>
    <row r="945" spans="1:8" x14ac:dyDescent="0.25">
      <c r="A945" s="150"/>
      <c r="B945" s="150"/>
      <c r="C945" s="150"/>
      <c r="D945" s="150"/>
      <c r="E945" s="150"/>
      <c r="F945" s="150"/>
      <c r="G945" s="150"/>
      <c r="H945" s="150"/>
    </row>
    <row r="946" spans="1:8" x14ac:dyDescent="0.25">
      <c r="A946" s="150"/>
      <c r="B946" s="150"/>
      <c r="C946" s="150"/>
      <c r="D946" s="150"/>
      <c r="E946" s="150"/>
      <c r="F946" s="150"/>
      <c r="G946" s="150"/>
      <c r="H946" s="150"/>
    </row>
    <row r="947" spans="1:8" x14ac:dyDescent="0.25">
      <c r="A947" s="150"/>
      <c r="B947" s="150"/>
      <c r="C947" s="150"/>
      <c r="D947" s="150"/>
      <c r="E947" s="150"/>
      <c r="F947" s="150"/>
      <c r="G947" s="150"/>
      <c r="H947" s="150"/>
    </row>
    <row r="948" spans="1:8" x14ac:dyDescent="0.25">
      <c r="A948" s="150"/>
      <c r="B948" s="150"/>
      <c r="C948" s="150"/>
      <c r="D948" s="150"/>
      <c r="E948" s="150"/>
      <c r="F948" s="150"/>
      <c r="G948" s="150"/>
      <c r="H948" s="150"/>
    </row>
    <row r="949" spans="1:8" x14ac:dyDescent="0.25">
      <c r="A949" s="150"/>
      <c r="B949" s="150"/>
      <c r="C949" s="150"/>
      <c r="D949" s="150"/>
      <c r="E949" s="150"/>
      <c r="F949" s="150"/>
      <c r="G949" s="150"/>
      <c r="H949" s="150"/>
    </row>
    <row r="950" spans="1:8" x14ac:dyDescent="0.25">
      <c r="A950" s="150"/>
      <c r="B950" s="150"/>
      <c r="C950" s="150"/>
      <c r="D950" s="150"/>
      <c r="E950" s="150"/>
      <c r="F950" s="150"/>
      <c r="G950" s="150"/>
      <c r="H950" s="150"/>
    </row>
    <row r="951" spans="1:8" x14ac:dyDescent="0.25">
      <c r="A951" s="150"/>
      <c r="B951" s="150"/>
      <c r="C951" s="150"/>
      <c r="D951" s="150"/>
      <c r="E951" s="150"/>
      <c r="F951" s="150"/>
      <c r="G951" s="150"/>
      <c r="H951" s="150"/>
    </row>
    <row r="952" spans="1:8" x14ac:dyDescent="0.25">
      <c r="A952" s="150"/>
      <c r="B952" s="150"/>
      <c r="C952" s="150"/>
      <c r="D952" s="150"/>
      <c r="E952" s="150"/>
      <c r="F952" s="150"/>
      <c r="G952" s="150"/>
      <c r="H952" s="150"/>
    </row>
    <row r="953" spans="1:8" x14ac:dyDescent="0.25">
      <c r="A953" s="150"/>
      <c r="B953" s="150"/>
      <c r="C953" s="150"/>
      <c r="D953" s="150"/>
      <c r="E953" s="150"/>
      <c r="F953" s="150"/>
      <c r="G953" s="150"/>
      <c r="H953" s="150"/>
    </row>
    <row r="954" spans="1:8" x14ac:dyDescent="0.25">
      <c r="A954" s="150"/>
      <c r="B954" s="150"/>
      <c r="C954" s="150"/>
      <c r="D954" s="150"/>
      <c r="E954" s="150"/>
      <c r="F954" s="150"/>
      <c r="G954" s="150"/>
      <c r="H954" s="150"/>
    </row>
    <row r="955" spans="1:8" x14ac:dyDescent="0.25">
      <c r="A955" s="150"/>
      <c r="B955" s="150"/>
      <c r="C955" s="150"/>
      <c r="D955" s="150"/>
      <c r="E955" s="150"/>
      <c r="F955" s="150"/>
      <c r="G955" s="150"/>
      <c r="H955" s="150"/>
    </row>
    <row r="956" spans="1:8" x14ac:dyDescent="0.25">
      <c r="A956" s="150"/>
      <c r="B956" s="150"/>
      <c r="C956" s="150"/>
      <c r="D956" s="150"/>
      <c r="E956" s="150"/>
      <c r="F956" s="150"/>
      <c r="G956" s="150"/>
      <c r="H956" s="150"/>
    </row>
    <row r="957" spans="1:8" x14ac:dyDescent="0.25">
      <c r="A957" s="150"/>
      <c r="B957" s="150"/>
      <c r="C957" s="150"/>
      <c r="D957" s="150"/>
      <c r="E957" s="150"/>
      <c r="F957" s="150"/>
      <c r="G957" s="150"/>
      <c r="H957" s="150"/>
    </row>
    <row r="958" spans="1:8" x14ac:dyDescent="0.25">
      <c r="A958" s="150"/>
      <c r="B958" s="150"/>
      <c r="C958" s="150"/>
      <c r="D958" s="150"/>
      <c r="E958" s="150"/>
      <c r="F958" s="150"/>
      <c r="G958" s="150"/>
      <c r="H958" s="150"/>
    </row>
    <row r="959" spans="1:8" x14ac:dyDescent="0.25">
      <c r="A959" s="150"/>
      <c r="B959" s="150"/>
      <c r="C959" s="150"/>
      <c r="D959" s="150"/>
      <c r="E959" s="150"/>
      <c r="F959" s="150"/>
      <c r="G959" s="150"/>
      <c r="H959" s="150"/>
    </row>
    <row r="960" spans="1:8" x14ac:dyDescent="0.25">
      <c r="A960" s="150"/>
      <c r="B960" s="150"/>
      <c r="C960" s="150"/>
      <c r="D960" s="150"/>
      <c r="E960" s="150"/>
      <c r="F960" s="150"/>
      <c r="G960" s="150"/>
      <c r="H960" s="150"/>
    </row>
    <row r="961" spans="1:8" x14ac:dyDescent="0.25">
      <c r="A961" s="150"/>
      <c r="B961" s="150"/>
      <c r="C961" s="150"/>
      <c r="D961" s="150"/>
      <c r="E961" s="150"/>
      <c r="F961" s="150"/>
      <c r="G961" s="150"/>
      <c r="H961" s="150"/>
    </row>
    <row r="962" spans="1:8" x14ac:dyDescent="0.25">
      <c r="A962" s="150"/>
      <c r="B962" s="150"/>
      <c r="C962" s="150"/>
      <c r="D962" s="150"/>
      <c r="E962" s="150"/>
      <c r="F962" s="150"/>
      <c r="G962" s="150"/>
      <c r="H962" s="150"/>
    </row>
    <row r="963" spans="1:8" x14ac:dyDescent="0.25">
      <c r="A963" s="150"/>
      <c r="B963" s="150"/>
      <c r="C963" s="150"/>
      <c r="D963" s="150"/>
      <c r="E963" s="150"/>
      <c r="F963" s="150"/>
      <c r="G963" s="150"/>
      <c r="H963" s="150"/>
    </row>
    <row r="964" spans="1:8" x14ac:dyDescent="0.25">
      <c r="A964" s="150"/>
      <c r="B964" s="150"/>
      <c r="C964" s="150"/>
      <c r="D964" s="150"/>
      <c r="E964" s="150"/>
      <c r="F964" s="150"/>
      <c r="G964" s="150"/>
      <c r="H964" s="150"/>
    </row>
    <row r="965" spans="1:8" x14ac:dyDescent="0.25">
      <c r="A965" s="150"/>
      <c r="B965" s="150"/>
      <c r="C965" s="150"/>
      <c r="D965" s="150"/>
      <c r="E965" s="150"/>
      <c r="F965" s="150"/>
      <c r="G965" s="150"/>
      <c r="H965" s="150"/>
    </row>
    <row r="966" spans="1:8" x14ac:dyDescent="0.25">
      <c r="A966" s="150"/>
      <c r="B966" s="150"/>
      <c r="C966" s="150"/>
      <c r="D966" s="150"/>
      <c r="E966" s="150"/>
      <c r="F966" s="150"/>
      <c r="G966" s="150"/>
      <c r="H966" s="150"/>
    </row>
    <row r="967" spans="1:8" x14ac:dyDescent="0.25">
      <c r="A967" s="150"/>
      <c r="B967" s="150"/>
      <c r="C967" s="150"/>
      <c r="D967" s="150"/>
      <c r="E967" s="150"/>
      <c r="F967" s="150"/>
      <c r="G967" s="150"/>
      <c r="H967" s="150"/>
    </row>
    <row r="968" spans="1:8" x14ac:dyDescent="0.25">
      <c r="A968" s="150"/>
      <c r="B968" s="150"/>
      <c r="C968" s="150"/>
      <c r="D968" s="150"/>
      <c r="E968" s="150"/>
      <c r="F968" s="150"/>
      <c r="G968" s="150"/>
      <c r="H968" s="150"/>
    </row>
    <row r="969" spans="1:8" x14ac:dyDescent="0.25">
      <c r="A969" s="150"/>
      <c r="B969" s="150"/>
      <c r="C969" s="150"/>
      <c r="D969" s="150"/>
      <c r="E969" s="150"/>
      <c r="F969" s="150"/>
      <c r="G969" s="150"/>
      <c r="H969" s="150"/>
    </row>
    <row r="970" spans="1:8" x14ac:dyDescent="0.25">
      <c r="A970" s="150"/>
      <c r="B970" s="150"/>
      <c r="C970" s="150"/>
      <c r="D970" s="150"/>
      <c r="E970" s="150"/>
      <c r="F970" s="150"/>
      <c r="G970" s="150"/>
      <c r="H970" s="150"/>
    </row>
    <row r="971" spans="1:8" x14ac:dyDescent="0.25">
      <c r="A971" s="150"/>
      <c r="B971" s="150"/>
      <c r="C971" s="150"/>
      <c r="D971" s="150"/>
      <c r="E971" s="150"/>
      <c r="F971" s="150"/>
      <c r="G971" s="150"/>
      <c r="H971" s="150"/>
    </row>
    <row r="972" spans="1:8" x14ac:dyDescent="0.25">
      <c r="A972" s="150"/>
      <c r="B972" s="150"/>
      <c r="C972" s="150"/>
      <c r="D972" s="150"/>
      <c r="E972" s="150"/>
      <c r="F972" s="150"/>
      <c r="G972" s="150"/>
      <c r="H972" s="150"/>
    </row>
    <row r="973" spans="1:8" x14ac:dyDescent="0.25">
      <c r="A973" s="150"/>
      <c r="B973" s="150"/>
      <c r="C973" s="150"/>
      <c r="D973" s="150"/>
      <c r="E973" s="150"/>
      <c r="F973" s="150"/>
      <c r="G973" s="150"/>
      <c r="H973" s="150"/>
    </row>
    <row r="974" spans="1:8" x14ac:dyDescent="0.25">
      <c r="A974" s="150"/>
      <c r="B974" s="150"/>
      <c r="C974" s="150"/>
      <c r="D974" s="150"/>
      <c r="E974" s="150"/>
      <c r="F974" s="150"/>
      <c r="G974" s="150"/>
      <c r="H974" s="150"/>
    </row>
    <row r="975" spans="1:8" x14ac:dyDescent="0.25">
      <c r="A975" s="150"/>
      <c r="B975" s="150"/>
      <c r="C975" s="150"/>
      <c r="D975" s="150"/>
      <c r="E975" s="150"/>
      <c r="F975" s="150"/>
      <c r="G975" s="150"/>
      <c r="H975" s="150"/>
    </row>
    <row r="976" spans="1:8" x14ac:dyDescent="0.25">
      <c r="A976" s="150"/>
      <c r="B976" s="150"/>
      <c r="C976" s="150"/>
      <c r="D976" s="150"/>
      <c r="E976" s="150"/>
      <c r="F976" s="150"/>
      <c r="G976" s="150"/>
      <c r="H976" s="150"/>
    </row>
    <row r="977" spans="1:8" x14ac:dyDescent="0.25">
      <c r="A977" s="150"/>
      <c r="B977" s="150"/>
      <c r="C977" s="150"/>
      <c r="D977" s="150"/>
      <c r="E977" s="150"/>
      <c r="F977" s="150"/>
      <c r="G977" s="150"/>
      <c r="H977" s="150"/>
    </row>
    <row r="978" spans="1:8" x14ac:dyDescent="0.25">
      <c r="A978" s="150"/>
      <c r="B978" s="150"/>
      <c r="C978" s="150"/>
      <c r="D978" s="150"/>
      <c r="E978" s="150"/>
      <c r="F978" s="150"/>
      <c r="G978" s="150"/>
      <c r="H978" s="150"/>
    </row>
    <row r="979" spans="1:8" x14ac:dyDescent="0.25">
      <c r="A979" s="150"/>
      <c r="B979" s="150"/>
      <c r="C979" s="150"/>
      <c r="D979" s="150"/>
      <c r="E979" s="150"/>
      <c r="F979" s="150"/>
      <c r="G979" s="150"/>
      <c r="H979" s="150"/>
    </row>
    <row r="980" spans="1:8" x14ac:dyDescent="0.25">
      <c r="A980" s="150"/>
      <c r="B980" s="150"/>
      <c r="C980" s="150"/>
      <c r="D980" s="150"/>
      <c r="E980" s="150"/>
      <c r="F980" s="150"/>
      <c r="G980" s="150"/>
      <c r="H980" s="150"/>
    </row>
    <row r="981" spans="1:8" x14ac:dyDescent="0.25">
      <c r="A981" s="150"/>
      <c r="B981" s="150"/>
      <c r="C981" s="150"/>
      <c r="D981" s="150"/>
      <c r="E981" s="150"/>
      <c r="F981" s="150"/>
      <c r="G981" s="150"/>
      <c r="H981" s="150"/>
    </row>
    <row r="982" spans="1:8" x14ac:dyDescent="0.25">
      <c r="A982" s="150"/>
      <c r="B982" s="150"/>
      <c r="C982" s="150"/>
      <c r="D982" s="150"/>
      <c r="E982" s="150"/>
      <c r="F982" s="150"/>
      <c r="G982" s="150"/>
      <c r="H982" s="150"/>
    </row>
    <row r="983" spans="1:8" x14ac:dyDescent="0.25">
      <c r="A983" s="150"/>
      <c r="B983" s="150"/>
      <c r="C983" s="150"/>
      <c r="D983" s="150"/>
      <c r="E983" s="150"/>
      <c r="F983" s="150"/>
      <c r="G983" s="150"/>
      <c r="H983" s="150"/>
    </row>
    <row r="984" spans="1:8" x14ac:dyDescent="0.25">
      <c r="A984" s="150"/>
      <c r="B984" s="150"/>
      <c r="C984" s="150"/>
      <c r="D984" s="150"/>
      <c r="E984" s="150"/>
      <c r="F984" s="150"/>
      <c r="G984" s="150"/>
      <c r="H984" s="150"/>
    </row>
    <row r="985" spans="1:8" x14ac:dyDescent="0.25">
      <c r="A985" s="150"/>
      <c r="B985" s="150"/>
      <c r="C985" s="150"/>
      <c r="D985" s="150"/>
      <c r="E985" s="150"/>
      <c r="F985" s="150"/>
      <c r="G985" s="150"/>
      <c r="H985" s="150"/>
    </row>
    <row r="986" spans="1:8" x14ac:dyDescent="0.25">
      <c r="A986" s="150"/>
      <c r="B986" s="150"/>
      <c r="C986" s="150"/>
      <c r="D986" s="150"/>
      <c r="E986" s="150"/>
      <c r="F986" s="150"/>
      <c r="G986" s="150"/>
      <c r="H986" s="150"/>
    </row>
    <row r="987" spans="1:8" x14ac:dyDescent="0.25">
      <c r="A987" s="150"/>
      <c r="B987" s="150"/>
      <c r="C987" s="150"/>
      <c r="D987" s="150"/>
      <c r="E987" s="150"/>
      <c r="F987" s="150"/>
      <c r="G987" s="150"/>
      <c r="H987" s="150"/>
    </row>
    <row r="988" spans="1:8" x14ac:dyDescent="0.25">
      <c r="A988" s="150"/>
      <c r="B988" s="150"/>
      <c r="C988" s="150"/>
      <c r="D988" s="150"/>
      <c r="E988" s="150"/>
      <c r="F988" s="150"/>
      <c r="G988" s="150"/>
      <c r="H988" s="150"/>
    </row>
    <row r="989" spans="1:8" x14ac:dyDescent="0.25">
      <c r="A989" s="150"/>
      <c r="B989" s="150"/>
      <c r="C989" s="150"/>
      <c r="D989" s="150"/>
      <c r="E989" s="150"/>
      <c r="F989" s="150"/>
      <c r="G989" s="150"/>
      <c r="H989" s="150"/>
    </row>
    <row r="990" spans="1:8" x14ac:dyDescent="0.25">
      <c r="A990" s="150"/>
      <c r="B990" s="150"/>
      <c r="C990" s="150"/>
      <c r="D990" s="150"/>
      <c r="E990" s="150"/>
      <c r="F990" s="150"/>
      <c r="G990" s="150"/>
      <c r="H990" s="150"/>
    </row>
    <row r="991" spans="1:8" x14ac:dyDescent="0.25">
      <c r="A991" s="150"/>
      <c r="B991" s="150"/>
      <c r="C991" s="150"/>
      <c r="D991" s="150"/>
      <c r="E991" s="150"/>
      <c r="F991" s="150"/>
      <c r="G991" s="150"/>
      <c r="H991" s="150"/>
    </row>
    <row r="992" spans="1:8" x14ac:dyDescent="0.25">
      <c r="A992" s="150"/>
      <c r="B992" s="150"/>
      <c r="C992" s="150"/>
      <c r="D992" s="150"/>
      <c r="E992" s="150"/>
      <c r="F992" s="150"/>
      <c r="G992" s="150"/>
      <c r="H992" s="150"/>
    </row>
    <row r="993" spans="1:8" x14ac:dyDescent="0.25">
      <c r="A993" s="150"/>
      <c r="B993" s="150"/>
      <c r="C993" s="150"/>
      <c r="D993" s="150"/>
      <c r="E993" s="150"/>
      <c r="F993" s="150"/>
      <c r="G993" s="150"/>
      <c r="H993" s="150"/>
    </row>
    <row r="994" spans="1:8" x14ac:dyDescent="0.25">
      <c r="A994" s="150"/>
      <c r="B994" s="150"/>
      <c r="C994" s="150"/>
      <c r="D994" s="150"/>
      <c r="E994" s="150"/>
      <c r="F994" s="150"/>
      <c r="G994" s="150"/>
      <c r="H994" s="150"/>
    </row>
    <row r="995" spans="1:8" x14ac:dyDescent="0.25">
      <c r="A995" s="150"/>
      <c r="B995" s="150"/>
      <c r="C995" s="150"/>
      <c r="D995" s="150"/>
      <c r="E995" s="150"/>
      <c r="F995" s="150"/>
      <c r="G995" s="150"/>
      <c r="H995" s="150"/>
    </row>
    <row r="996" spans="1:8" x14ac:dyDescent="0.25">
      <c r="A996" s="150"/>
      <c r="B996" s="150"/>
      <c r="C996" s="150"/>
      <c r="D996" s="150"/>
      <c r="E996" s="150"/>
      <c r="F996" s="150"/>
      <c r="G996" s="150"/>
      <c r="H996" s="150"/>
    </row>
    <row r="997" spans="1:8" x14ac:dyDescent="0.25">
      <c r="A997" s="150"/>
      <c r="B997" s="150"/>
      <c r="C997" s="150"/>
      <c r="D997" s="150"/>
      <c r="E997" s="150"/>
      <c r="F997" s="150"/>
      <c r="G997" s="150"/>
      <c r="H997" s="150"/>
    </row>
    <row r="998" spans="1:8" x14ac:dyDescent="0.25">
      <c r="A998" s="150"/>
      <c r="B998" s="150"/>
      <c r="C998" s="150"/>
      <c r="D998" s="150"/>
      <c r="E998" s="150"/>
      <c r="F998" s="150"/>
      <c r="G998" s="150"/>
      <c r="H998" s="150"/>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44"/>
  <sheetViews>
    <sheetView workbookViewId="0">
      <selection activeCell="L14" sqref="L14"/>
    </sheetView>
  </sheetViews>
  <sheetFormatPr defaultRowHeight="15" x14ac:dyDescent="0.25"/>
  <cols>
    <col min="8" max="8" width="13.28515625" customWidth="1"/>
  </cols>
  <sheetData>
    <row r="1" spans="1:7" ht="15.75" x14ac:dyDescent="0.3">
      <c r="A1" s="6" t="str">
        <f>Contents!B1</f>
        <v>Maasai Mara  University Christian Union</v>
      </c>
      <c r="B1" s="3"/>
      <c r="C1" s="4"/>
      <c r="D1" s="4"/>
      <c r="E1" s="20"/>
      <c r="G1" s="2"/>
    </row>
    <row r="2" spans="1:7" ht="15.75" x14ac:dyDescent="0.3">
      <c r="A2" s="6" t="s">
        <v>126</v>
      </c>
      <c r="B2" s="3"/>
      <c r="C2" s="4"/>
      <c r="D2" s="4"/>
      <c r="E2" s="20"/>
      <c r="F2" s="20"/>
      <c r="G2" s="3"/>
    </row>
    <row r="3" spans="1:7" ht="15.75" x14ac:dyDescent="0.3">
      <c r="A3" s="3"/>
      <c r="B3" s="3"/>
      <c r="C3" s="4"/>
      <c r="D3" s="4"/>
      <c r="E3" s="20"/>
      <c r="F3" s="20"/>
      <c r="G3" s="3"/>
    </row>
    <row r="4" spans="1:7" ht="15.75" x14ac:dyDescent="0.3">
      <c r="A4" s="3" t="s">
        <v>142</v>
      </c>
      <c r="B4" s="3"/>
      <c r="C4" s="4"/>
      <c r="D4" s="4"/>
      <c r="E4" s="20"/>
      <c r="F4" s="20"/>
      <c r="G4" s="3"/>
    </row>
    <row r="5" spans="1:7" ht="15.75" x14ac:dyDescent="0.3">
      <c r="A5" s="3" t="s">
        <v>117</v>
      </c>
      <c r="B5" s="3"/>
      <c r="C5" s="4"/>
      <c r="D5" s="4"/>
      <c r="E5" s="20"/>
      <c r="F5" s="20"/>
      <c r="G5" s="3"/>
    </row>
    <row r="6" spans="1:7" ht="15.75" x14ac:dyDescent="0.3">
      <c r="A6" s="3" t="s">
        <v>139</v>
      </c>
      <c r="B6" s="3"/>
      <c r="C6" s="4"/>
      <c r="D6" s="4"/>
      <c r="E6" s="20"/>
      <c r="F6" s="20"/>
      <c r="G6" s="3"/>
    </row>
    <row r="7" spans="1:7" ht="15.75" x14ac:dyDescent="0.3">
      <c r="A7" s="3" t="s">
        <v>138</v>
      </c>
      <c r="B7" s="3"/>
      <c r="C7" s="4"/>
      <c r="D7" s="4"/>
      <c r="E7" s="20"/>
      <c r="F7" s="20"/>
      <c r="G7" s="3"/>
    </row>
    <row r="8" spans="1:7" ht="15.75" x14ac:dyDescent="0.3">
      <c r="A8" s="3" t="s">
        <v>140</v>
      </c>
      <c r="B8" s="3"/>
      <c r="C8" s="4"/>
      <c r="D8" s="4"/>
      <c r="E8" s="20"/>
      <c r="F8" s="20"/>
      <c r="G8" s="3"/>
    </row>
    <row r="9" spans="1:7" ht="15.75" x14ac:dyDescent="0.3">
      <c r="A9" s="3" t="s">
        <v>118</v>
      </c>
      <c r="B9" s="3"/>
      <c r="C9" s="4"/>
      <c r="D9" s="4"/>
      <c r="E9" s="20"/>
      <c r="F9" s="20"/>
      <c r="G9" s="3"/>
    </row>
    <row r="10" spans="1:7" ht="15.75" x14ac:dyDescent="0.3">
      <c r="A10" s="3"/>
      <c r="B10" s="3"/>
      <c r="C10" s="4"/>
      <c r="D10" s="4"/>
      <c r="E10" s="20"/>
      <c r="F10" s="20"/>
      <c r="G10" s="3"/>
    </row>
    <row r="11" spans="1:7" ht="15.75" x14ac:dyDescent="0.3">
      <c r="A11" s="3" t="s">
        <v>141</v>
      </c>
      <c r="B11" s="3"/>
      <c r="C11" s="4"/>
      <c r="D11" s="4"/>
      <c r="E11" s="20"/>
      <c r="F11" s="20"/>
      <c r="G11" s="3"/>
    </row>
    <row r="12" spans="1:7" ht="15.75" x14ac:dyDescent="0.3">
      <c r="A12" s="3" t="s">
        <v>119</v>
      </c>
      <c r="B12" s="3"/>
      <c r="C12" s="4"/>
      <c r="D12" s="4"/>
      <c r="E12" s="20"/>
      <c r="F12" s="20"/>
      <c r="G12" s="3"/>
    </row>
    <row r="13" spans="1:7" ht="15.75" x14ac:dyDescent="0.3">
      <c r="A13" s="3" t="s">
        <v>143</v>
      </c>
      <c r="B13" s="3"/>
      <c r="C13" s="4"/>
      <c r="D13" s="4"/>
      <c r="E13" s="20"/>
      <c r="F13" s="20"/>
      <c r="G13" s="3"/>
    </row>
    <row r="14" spans="1:7" ht="15.75" x14ac:dyDescent="0.3">
      <c r="A14" s="3" t="s">
        <v>120</v>
      </c>
      <c r="B14" s="3"/>
      <c r="C14" s="4"/>
      <c r="D14" s="4"/>
      <c r="E14" s="20"/>
      <c r="F14" s="20"/>
      <c r="G14" s="3"/>
    </row>
    <row r="15" spans="1:7" ht="15.75" x14ac:dyDescent="0.3">
      <c r="A15" s="3" t="s">
        <v>144</v>
      </c>
      <c r="B15" s="3"/>
      <c r="C15" s="4"/>
      <c r="D15" s="4"/>
      <c r="E15" s="20"/>
      <c r="F15" s="20"/>
      <c r="G15" s="3"/>
    </row>
    <row r="16" spans="1:7" ht="15.75" x14ac:dyDescent="0.3">
      <c r="A16" s="3" t="s">
        <v>121</v>
      </c>
      <c r="B16" s="3"/>
      <c r="C16" s="4"/>
      <c r="D16" s="4"/>
      <c r="E16" s="20"/>
      <c r="F16" s="20"/>
      <c r="G16" s="3"/>
    </row>
    <row r="17" spans="1:7" ht="15.75" x14ac:dyDescent="0.3">
      <c r="A17" s="3" t="s">
        <v>122</v>
      </c>
      <c r="B17" s="3"/>
      <c r="C17" s="4"/>
      <c r="D17" s="4"/>
      <c r="E17" s="20"/>
      <c r="F17" s="20"/>
      <c r="G17" s="3"/>
    </row>
    <row r="18" spans="1:7" ht="15.75" x14ac:dyDescent="0.3">
      <c r="A18" s="3" t="s">
        <v>123</v>
      </c>
      <c r="B18" s="3"/>
      <c r="C18" s="4"/>
      <c r="D18" s="4"/>
      <c r="E18" s="20"/>
      <c r="F18" s="20"/>
      <c r="G18" s="3"/>
    </row>
    <row r="19" spans="1:7" ht="15.75" x14ac:dyDescent="0.3">
      <c r="A19" s="3"/>
      <c r="B19" s="3"/>
      <c r="C19" s="4"/>
      <c r="D19" s="4"/>
      <c r="E19" s="20"/>
      <c r="F19" s="20"/>
      <c r="G19" s="3"/>
    </row>
    <row r="20" spans="1:7" ht="15.75" x14ac:dyDescent="0.3">
      <c r="A20" s="3" t="s">
        <v>145</v>
      </c>
      <c r="B20" s="3"/>
      <c r="C20" s="4"/>
      <c r="D20" s="4"/>
      <c r="E20" s="20"/>
      <c r="F20" s="20"/>
      <c r="G20" s="3"/>
    </row>
    <row r="21" spans="1:7" ht="15.75" x14ac:dyDescent="0.3">
      <c r="A21" s="3" t="s">
        <v>124</v>
      </c>
      <c r="B21" s="3"/>
      <c r="C21" s="4"/>
      <c r="D21" s="4"/>
      <c r="E21" s="20"/>
      <c r="F21" s="20"/>
      <c r="G21" s="3"/>
    </row>
    <row r="22" spans="1:7" ht="15.75" x14ac:dyDescent="0.3">
      <c r="A22" s="3" t="s">
        <v>125</v>
      </c>
      <c r="B22" s="3"/>
      <c r="C22" s="4"/>
      <c r="D22" s="4"/>
      <c r="E22" s="20"/>
      <c r="F22" s="20"/>
      <c r="G22" s="3"/>
    </row>
    <row r="23" spans="1:7" ht="15.75" x14ac:dyDescent="0.3">
      <c r="A23" s="3"/>
      <c r="B23" s="3"/>
      <c r="C23" s="4"/>
      <c r="D23" s="4"/>
      <c r="E23" s="20"/>
      <c r="F23" s="20"/>
      <c r="G23" s="3"/>
    </row>
    <row r="24" spans="1:7" ht="15.75" x14ac:dyDescent="0.3">
      <c r="A24" s="3"/>
      <c r="B24" s="3"/>
      <c r="C24" s="4"/>
      <c r="D24" s="4"/>
      <c r="E24" s="20"/>
      <c r="F24" s="20"/>
      <c r="G24" s="3"/>
    </row>
    <row r="25" spans="1:7" ht="15.75" x14ac:dyDescent="0.3">
      <c r="A25" s="3"/>
      <c r="B25" s="3"/>
      <c r="C25" s="4"/>
      <c r="D25" s="4"/>
      <c r="E25" s="20"/>
      <c r="F25" s="20"/>
      <c r="G25" s="3"/>
    </row>
    <row r="26" spans="1:7" ht="15.75" x14ac:dyDescent="0.3">
      <c r="A26" s="6" t="s">
        <v>127</v>
      </c>
      <c r="B26" s="3"/>
      <c r="C26" s="4"/>
      <c r="D26" s="4"/>
      <c r="E26" s="20"/>
      <c r="F26" s="20"/>
      <c r="G26" s="3"/>
    </row>
    <row r="27" spans="1:7" ht="15.75" x14ac:dyDescent="0.3">
      <c r="A27" s="3"/>
      <c r="B27" s="3"/>
      <c r="C27" s="4"/>
      <c r="D27" s="4"/>
      <c r="E27" s="20"/>
      <c r="F27" s="20"/>
      <c r="G27" s="3"/>
    </row>
    <row r="28" spans="1:7" ht="15.75" x14ac:dyDescent="0.3">
      <c r="A28" s="6" t="s">
        <v>128</v>
      </c>
      <c r="B28" s="3"/>
      <c r="C28" s="4"/>
      <c r="D28" s="4"/>
      <c r="E28" s="20"/>
      <c r="F28" s="20"/>
      <c r="G28" s="3"/>
    </row>
    <row r="29" spans="1:7" ht="15.75" x14ac:dyDescent="0.3">
      <c r="A29" s="3"/>
      <c r="B29" s="3"/>
      <c r="C29" s="4"/>
      <c r="D29" s="4"/>
      <c r="E29" s="20"/>
      <c r="F29" s="20"/>
      <c r="G29" s="3"/>
    </row>
    <row r="30" spans="1:7" ht="15.75" x14ac:dyDescent="0.3">
      <c r="A30" s="3"/>
      <c r="B30" s="3"/>
      <c r="C30" s="4"/>
      <c r="D30" s="4"/>
      <c r="E30" s="20"/>
      <c r="F30" s="20"/>
      <c r="G30" s="3"/>
    </row>
    <row r="31" spans="1:7" ht="15.75" x14ac:dyDescent="0.3">
      <c r="A31" s="3"/>
      <c r="B31" s="3"/>
      <c r="C31" s="4"/>
      <c r="D31" s="4"/>
      <c r="E31" s="20"/>
      <c r="F31" s="20"/>
      <c r="G31" s="3"/>
    </row>
    <row r="32" spans="1:7" ht="15.75" x14ac:dyDescent="0.3">
      <c r="A32" s="3"/>
      <c r="B32" s="3"/>
      <c r="C32" s="4"/>
      <c r="D32" s="4"/>
      <c r="E32" s="20"/>
      <c r="F32" s="20"/>
      <c r="G32" s="3"/>
    </row>
    <row r="33" spans="1:7" ht="15.75" x14ac:dyDescent="0.3">
      <c r="A33" s="3"/>
      <c r="B33" s="3"/>
      <c r="C33" s="4"/>
      <c r="D33" s="4"/>
      <c r="E33" s="20"/>
      <c r="F33" s="20"/>
      <c r="G33" s="3"/>
    </row>
    <row r="34" spans="1:7" ht="15.75" x14ac:dyDescent="0.3">
      <c r="A34" s="3"/>
      <c r="B34" s="3"/>
      <c r="C34" s="4"/>
      <c r="D34" s="4"/>
      <c r="E34" s="20"/>
      <c r="F34" s="20"/>
      <c r="G34" s="3"/>
    </row>
    <row r="35" spans="1:7" ht="15.75" x14ac:dyDescent="0.3">
      <c r="A35" s="3"/>
      <c r="B35" s="3"/>
      <c r="C35" s="4"/>
      <c r="D35" s="4"/>
      <c r="E35" s="20"/>
      <c r="F35" s="20"/>
      <c r="G35" s="3"/>
    </row>
    <row r="36" spans="1:7" ht="15.75" x14ac:dyDescent="0.3">
      <c r="A36" s="3"/>
      <c r="B36" s="3"/>
      <c r="C36" s="4"/>
      <c r="D36" s="4"/>
      <c r="E36" s="20"/>
      <c r="F36" s="20"/>
      <c r="G36" s="3"/>
    </row>
    <row r="37" spans="1:7" ht="15.75" x14ac:dyDescent="0.3">
      <c r="A37" s="3"/>
      <c r="B37" s="3"/>
      <c r="C37" s="4"/>
      <c r="D37" s="4"/>
      <c r="E37" s="20"/>
      <c r="F37" s="20"/>
      <c r="G37" s="3"/>
    </row>
    <row r="38" spans="1:7" ht="15.75" x14ac:dyDescent="0.3">
      <c r="A38" s="3"/>
      <c r="B38" s="3"/>
      <c r="C38" s="4"/>
      <c r="D38" s="4"/>
      <c r="E38" s="20"/>
      <c r="F38" s="20"/>
      <c r="G38" s="3"/>
    </row>
    <row r="39" spans="1:7" ht="15.75" x14ac:dyDescent="0.3">
      <c r="A39" s="3"/>
      <c r="B39" s="3"/>
      <c r="C39" s="4"/>
      <c r="D39" s="4"/>
      <c r="E39" s="20"/>
      <c r="F39" s="20"/>
      <c r="G39" s="3"/>
    </row>
    <row r="40" spans="1:7" ht="15.75" x14ac:dyDescent="0.3">
      <c r="A40" s="3"/>
      <c r="B40" s="3"/>
      <c r="C40" s="4"/>
      <c r="D40" s="4"/>
      <c r="E40" s="20"/>
      <c r="F40" s="20"/>
      <c r="G40" s="3"/>
    </row>
    <row r="41" spans="1:7" ht="15.75" x14ac:dyDescent="0.3">
      <c r="A41" s="3"/>
      <c r="B41" s="3"/>
      <c r="C41" s="4"/>
      <c r="D41" s="4"/>
      <c r="E41" s="20"/>
      <c r="F41" s="20"/>
      <c r="G41" s="3"/>
    </row>
    <row r="42" spans="1:7" ht="15.75" x14ac:dyDescent="0.3">
      <c r="A42" s="3"/>
      <c r="B42" s="3"/>
      <c r="C42" s="4"/>
      <c r="D42" s="4"/>
      <c r="E42" s="20"/>
      <c r="F42" s="20"/>
      <c r="G42" s="3"/>
    </row>
    <row r="43" spans="1:7" ht="15.75" x14ac:dyDescent="0.3">
      <c r="A43" s="3"/>
      <c r="B43" s="3"/>
      <c r="C43" s="4"/>
      <c r="D43" s="4"/>
      <c r="E43" s="20"/>
      <c r="F43" s="20"/>
      <c r="G43" s="3"/>
    </row>
    <row r="44" spans="1:7" ht="15.75" x14ac:dyDescent="0.3">
      <c r="A44" s="3"/>
      <c r="B44" s="3"/>
      <c r="C44" s="4"/>
      <c r="D44" s="4"/>
      <c r="E44" s="20"/>
      <c r="F44" s="20"/>
      <c r="G44" s="3"/>
    </row>
  </sheetData>
  <pageMargins left="0.7" right="0.7" top="0.75" bottom="0.75" header="0.3" footer="0.3"/>
  <pageSetup orientation="portrait" r:id="rId1"/>
  <headerFooter>
    <oddFooter>&amp;C&amp;"Times New Roman,Regular"&amp;10 1</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7"/>
  <sheetViews>
    <sheetView workbookViewId="0">
      <selection activeCell="K26" sqref="K26"/>
    </sheetView>
  </sheetViews>
  <sheetFormatPr defaultRowHeight="15" x14ac:dyDescent="0.25"/>
  <sheetData>
    <row r="1" spans="1:7" ht="15.75" x14ac:dyDescent="0.3">
      <c r="A1" s="70" t="str">
        <f>Contents!B1</f>
        <v>Maasai Mara  University Christian Union</v>
      </c>
      <c r="B1" s="3"/>
      <c r="C1" s="4"/>
      <c r="D1" s="4"/>
      <c r="E1" s="20"/>
      <c r="G1" s="2"/>
    </row>
    <row r="2" spans="1:7" ht="15.75" x14ac:dyDescent="0.3">
      <c r="A2" s="70" t="s">
        <v>60</v>
      </c>
      <c r="B2" s="3"/>
      <c r="C2" s="4"/>
      <c r="D2" s="4"/>
      <c r="E2" s="20"/>
      <c r="F2" s="20"/>
      <c r="G2" s="3"/>
    </row>
    <row r="3" spans="1:7" ht="15.75" x14ac:dyDescent="0.3">
      <c r="A3" s="70" t="str">
        <f>Contents!B3</f>
        <v>As at 31st October 2025</v>
      </c>
      <c r="B3" s="3"/>
      <c r="C3" s="4"/>
      <c r="D3" s="4"/>
      <c r="E3" s="20"/>
      <c r="F3" s="20"/>
      <c r="G3" s="3"/>
    </row>
    <row r="4" spans="1:7" ht="15.75" x14ac:dyDescent="0.3">
      <c r="A4" s="2" t="s">
        <v>95</v>
      </c>
      <c r="B4" s="3"/>
      <c r="C4" s="4"/>
      <c r="D4" s="4"/>
      <c r="E4" s="20"/>
      <c r="F4" s="20"/>
      <c r="G4" s="3"/>
    </row>
    <row r="5" spans="1:7" ht="15.75" x14ac:dyDescent="0.3">
      <c r="A5" s="3"/>
      <c r="B5" s="3"/>
      <c r="C5" s="4"/>
      <c r="D5" s="4"/>
      <c r="E5" s="20"/>
      <c r="F5" s="20"/>
      <c r="G5" s="3"/>
    </row>
    <row r="6" spans="1:7" ht="15.75" x14ac:dyDescent="0.3">
      <c r="A6" s="3" t="s">
        <v>129</v>
      </c>
      <c r="B6" s="3"/>
      <c r="C6" s="4"/>
      <c r="D6" s="4"/>
      <c r="E6" s="20"/>
      <c r="F6" s="20"/>
      <c r="G6" s="3"/>
    </row>
    <row r="7" spans="1:7" ht="15.75" x14ac:dyDescent="0.3">
      <c r="A7" s="3" t="s">
        <v>130</v>
      </c>
      <c r="B7" s="3"/>
      <c r="C7" s="4"/>
      <c r="D7" s="4"/>
      <c r="E7" s="20"/>
      <c r="F7" s="20"/>
      <c r="G7" s="3"/>
    </row>
    <row r="8" spans="1:7" ht="15.75" x14ac:dyDescent="0.3">
      <c r="A8" s="3" t="s">
        <v>96</v>
      </c>
      <c r="B8" s="3"/>
      <c r="C8" s="4"/>
      <c r="D8" s="4"/>
      <c r="E8" s="20"/>
      <c r="F8" s="20"/>
      <c r="G8" s="3"/>
    </row>
    <row r="9" spans="1:7" ht="15.75" x14ac:dyDescent="0.3">
      <c r="A9" s="3"/>
      <c r="B9" s="3"/>
      <c r="C9" s="4"/>
      <c r="D9" s="4"/>
      <c r="E9" s="20"/>
      <c r="F9" s="20"/>
      <c r="G9" s="3"/>
    </row>
    <row r="10" spans="1:7" ht="15.75" x14ac:dyDescent="0.3">
      <c r="A10" s="2" t="s">
        <v>97</v>
      </c>
      <c r="B10" s="3"/>
      <c r="C10" s="4"/>
      <c r="D10" s="4"/>
      <c r="E10" s="20"/>
      <c r="F10" s="20"/>
      <c r="G10" s="3"/>
    </row>
    <row r="11" spans="1:7" ht="15.75" x14ac:dyDescent="0.3">
      <c r="A11" s="3"/>
      <c r="B11" s="3"/>
      <c r="C11" s="4"/>
      <c r="D11" s="4"/>
      <c r="E11" s="20"/>
      <c r="F11" s="20"/>
      <c r="G11" s="3"/>
    </row>
    <row r="12" spans="1:7" ht="15.75" x14ac:dyDescent="0.3">
      <c r="A12" s="3" t="s">
        <v>98</v>
      </c>
      <c r="B12" s="3"/>
      <c r="C12" s="4"/>
      <c r="D12" s="4"/>
      <c r="E12" s="20"/>
      <c r="F12" s="20"/>
      <c r="G12" s="3"/>
    </row>
    <row r="13" spans="1:7" ht="15.75" x14ac:dyDescent="0.3">
      <c r="A13" s="3" t="s">
        <v>99</v>
      </c>
      <c r="B13" s="3"/>
      <c r="C13" s="4"/>
      <c r="D13" s="4"/>
      <c r="E13" s="20"/>
      <c r="F13" s="20"/>
      <c r="G13" s="3"/>
    </row>
    <row r="14" spans="1:7" ht="15.75" x14ac:dyDescent="0.3">
      <c r="A14" s="3" t="s">
        <v>100</v>
      </c>
      <c r="B14" s="3"/>
      <c r="C14" s="4"/>
      <c r="D14" s="4"/>
      <c r="E14" s="20"/>
      <c r="F14" s="20"/>
      <c r="G14" s="3"/>
    </row>
    <row r="15" spans="1:7" ht="15.75" x14ac:dyDescent="0.3">
      <c r="A15" s="2"/>
      <c r="B15" s="3"/>
      <c r="C15" s="4"/>
      <c r="D15" s="4"/>
      <c r="E15" s="20"/>
      <c r="F15" s="20"/>
      <c r="G15" s="3"/>
    </row>
    <row r="16" spans="1:7" ht="15.75" x14ac:dyDescent="0.3">
      <c r="A16" s="2" t="s">
        <v>101</v>
      </c>
      <c r="B16" s="3"/>
      <c r="C16" s="4"/>
      <c r="D16" s="4"/>
      <c r="E16" s="20"/>
      <c r="F16" s="20"/>
      <c r="G16" s="3"/>
    </row>
    <row r="17" spans="1:7" ht="15.75" x14ac:dyDescent="0.3">
      <c r="A17" s="3"/>
      <c r="B17" s="3"/>
      <c r="C17" s="4"/>
      <c r="D17" s="4"/>
      <c r="E17" s="20"/>
      <c r="F17" s="20"/>
      <c r="G17" s="3"/>
    </row>
    <row r="18" spans="1:7" ht="15.75" x14ac:dyDescent="0.3">
      <c r="A18" s="3" t="s">
        <v>102</v>
      </c>
      <c r="B18" s="3"/>
      <c r="C18" s="4"/>
      <c r="D18" s="4"/>
      <c r="E18" s="20"/>
      <c r="F18" s="20"/>
      <c r="G18" s="3"/>
    </row>
    <row r="19" spans="1:7" ht="15.75" x14ac:dyDescent="0.3">
      <c r="A19" s="3" t="s">
        <v>103</v>
      </c>
      <c r="B19" s="3"/>
      <c r="C19" s="4"/>
      <c r="D19" s="4"/>
      <c r="E19" s="20"/>
      <c r="F19" s="20"/>
      <c r="G19" s="3"/>
    </row>
    <row r="20" spans="1:7" ht="15.75" x14ac:dyDescent="0.3">
      <c r="A20" s="3" t="s">
        <v>104</v>
      </c>
      <c r="B20" s="3"/>
      <c r="C20" s="4"/>
      <c r="D20" s="4"/>
      <c r="E20" s="20"/>
      <c r="F20" s="20"/>
      <c r="G20" s="3"/>
    </row>
    <row r="21" spans="1:7" ht="15.75" x14ac:dyDescent="0.3">
      <c r="A21" s="3" t="s">
        <v>105</v>
      </c>
      <c r="B21" s="3"/>
      <c r="C21" s="4"/>
      <c r="D21" s="4"/>
      <c r="E21" s="20"/>
      <c r="F21" s="20"/>
      <c r="G21" s="3"/>
    </row>
    <row r="22" spans="1:7" ht="15.75" x14ac:dyDescent="0.3">
      <c r="A22" s="3" t="s">
        <v>106</v>
      </c>
      <c r="B22" s="3"/>
      <c r="C22" s="4"/>
      <c r="D22" s="4"/>
      <c r="E22" s="20"/>
      <c r="F22" s="20"/>
      <c r="G22" s="3"/>
    </row>
    <row r="23" spans="1:7" ht="15.75" x14ac:dyDescent="0.3">
      <c r="A23" s="3" t="s">
        <v>107</v>
      </c>
      <c r="B23" s="3"/>
      <c r="C23" s="4"/>
      <c r="D23" s="4"/>
      <c r="E23" s="20"/>
      <c r="F23" s="20"/>
      <c r="G23" s="3"/>
    </row>
    <row r="24" spans="1:7" ht="15.75" x14ac:dyDescent="0.3">
      <c r="A24" s="3" t="s">
        <v>108</v>
      </c>
      <c r="B24" s="3"/>
      <c r="C24" s="4"/>
      <c r="D24" s="4"/>
      <c r="E24" s="20"/>
      <c r="F24" s="20"/>
      <c r="G24" s="3"/>
    </row>
    <row r="25" spans="1:7" ht="15.75" x14ac:dyDescent="0.3">
      <c r="A25" s="3" t="s">
        <v>109</v>
      </c>
      <c r="B25" s="3"/>
      <c r="C25" s="4"/>
      <c r="D25" s="4"/>
      <c r="E25" s="20"/>
      <c r="F25" s="20"/>
      <c r="G25" s="3"/>
    </row>
    <row r="26" spans="1:7" ht="15.75" x14ac:dyDescent="0.3">
      <c r="A26" s="2"/>
      <c r="B26" s="3"/>
      <c r="C26" s="4"/>
      <c r="D26" s="4"/>
      <c r="E26" s="20"/>
      <c r="F26" s="20"/>
      <c r="G26" s="3"/>
    </row>
    <row r="27" spans="1:7" ht="15.75" x14ac:dyDescent="0.3">
      <c r="A27" s="2" t="s">
        <v>110</v>
      </c>
      <c r="B27" s="3"/>
      <c r="C27" s="4"/>
      <c r="D27" s="4"/>
      <c r="E27" s="20"/>
      <c r="F27" s="20"/>
      <c r="G27" s="3"/>
    </row>
    <row r="28" spans="1:7" ht="15.75" x14ac:dyDescent="0.3">
      <c r="A28" s="3"/>
      <c r="B28" s="3"/>
      <c r="C28" s="4"/>
      <c r="D28" s="4"/>
      <c r="E28" s="20"/>
      <c r="F28" s="20"/>
      <c r="G28" s="3"/>
    </row>
    <row r="29" spans="1:7" ht="15.75" x14ac:dyDescent="0.3">
      <c r="A29" s="3" t="s">
        <v>111</v>
      </c>
      <c r="B29" s="3"/>
      <c r="C29" s="4"/>
      <c r="D29" s="4"/>
      <c r="E29" s="20"/>
      <c r="F29" s="20"/>
      <c r="G29" s="3"/>
    </row>
    <row r="30" spans="1:7" ht="15.75" x14ac:dyDescent="0.3">
      <c r="A30" s="3" t="s">
        <v>112</v>
      </c>
      <c r="B30" s="3"/>
      <c r="C30" s="4"/>
      <c r="D30" s="4"/>
      <c r="E30" s="20"/>
      <c r="F30" s="20"/>
      <c r="G30" s="3"/>
    </row>
    <row r="31" spans="1:7" ht="15.75" x14ac:dyDescent="0.3">
      <c r="A31" s="3" t="s">
        <v>131</v>
      </c>
      <c r="B31" s="3"/>
      <c r="C31" s="4"/>
      <c r="D31" s="4"/>
      <c r="E31" s="20"/>
      <c r="F31" s="20"/>
      <c r="G31" s="3"/>
    </row>
    <row r="32" spans="1:7" ht="15.75" x14ac:dyDescent="0.3">
      <c r="A32" s="3" t="s">
        <v>132</v>
      </c>
      <c r="B32" s="3"/>
      <c r="C32" s="4"/>
      <c r="D32" s="4"/>
      <c r="E32" s="20"/>
      <c r="F32" s="20"/>
      <c r="G32" s="3"/>
    </row>
    <row r="33" spans="1:7" ht="15.75" x14ac:dyDescent="0.3">
      <c r="A33" s="3"/>
      <c r="B33" s="3"/>
      <c r="C33" s="4"/>
      <c r="D33" s="4"/>
      <c r="E33" s="20"/>
      <c r="F33" s="20"/>
      <c r="G33" s="3"/>
    </row>
    <row r="34" spans="1:7" ht="15.75" x14ac:dyDescent="0.3">
      <c r="A34" s="3"/>
      <c r="B34" s="3"/>
      <c r="C34" s="4"/>
      <c r="D34" s="4"/>
      <c r="E34" s="20"/>
      <c r="F34" s="20"/>
      <c r="G34" s="3"/>
    </row>
    <row r="35" spans="1:7" ht="15.75" x14ac:dyDescent="0.3">
      <c r="A35" s="3"/>
      <c r="B35" s="3"/>
      <c r="C35" s="4"/>
      <c r="D35" s="4"/>
      <c r="E35" s="20"/>
      <c r="F35" s="20"/>
      <c r="G35" s="3"/>
    </row>
    <row r="36" spans="1:7" ht="15.75" x14ac:dyDescent="0.3">
      <c r="A36" s="6" t="s">
        <v>113</v>
      </c>
      <c r="B36" s="3"/>
      <c r="C36" s="4"/>
      <c r="D36" s="4"/>
      <c r="E36" s="20"/>
      <c r="F36" s="20"/>
      <c r="G36" s="3"/>
    </row>
    <row r="37" spans="1:7" ht="15.75" x14ac:dyDescent="0.3">
      <c r="A37" s="6" t="s">
        <v>114</v>
      </c>
      <c r="B37" s="3"/>
      <c r="C37" s="4"/>
      <c r="D37" s="4"/>
      <c r="E37" s="20"/>
      <c r="F37" s="20"/>
      <c r="G37" s="3"/>
    </row>
    <row r="38" spans="1:7" ht="15.75" x14ac:dyDescent="0.3">
      <c r="A38" s="6" t="s">
        <v>115</v>
      </c>
      <c r="B38" s="3"/>
      <c r="C38" s="4"/>
      <c r="D38" s="4"/>
      <c r="E38" s="20"/>
      <c r="F38" s="20"/>
      <c r="G38" s="3"/>
    </row>
    <row r="39" spans="1:7" ht="15.75" x14ac:dyDescent="0.3">
      <c r="A39" s="2" t="s">
        <v>116</v>
      </c>
      <c r="B39" s="3"/>
      <c r="C39" s="4"/>
      <c r="D39" s="4"/>
      <c r="E39" s="20"/>
      <c r="F39" s="20"/>
      <c r="G39" s="3"/>
    </row>
    <row r="40" spans="1:7" ht="15.75" x14ac:dyDescent="0.3">
      <c r="A40" s="6"/>
      <c r="B40" s="3"/>
      <c r="C40" s="4"/>
      <c r="D40" s="4"/>
      <c r="E40" s="20"/>
      <c r="F40" s="20"/>
      <c r="G40" s="3"/>
    </row>
    <row r="41" spans="1:7" ht="15.75" x14ac:dyDescent="0.3">
      <c r="A41" s="6"/>
      <c r="B41" s="3"/>
      <c r="C41" s="4"/>
      <c r="D41" s="4"/>
      <c r="E41" s="20"/>
      <c r="F41" s="20"/>
      <c r="G41" s="3"/>
    </row>
    <row r="42" spans="1:7" ht="15.75" x14ac:dyDescent="0.3">
      <c r="A42" s="3"/>
      <c r="B42" s="3"/>
      <c r="C42" s="4"/>
      <c r="D42" s="4"/>
      <c r="E42" s="20"/>
      <c r="F42" s="20"/>
      <c r="G42" s="3"/>
    </row>
    <row r="43" spans="1:7" ht="15.75" x14ac:dyDescent="0.3">
      <c r="A43" s="3"/>
      <c r="B43" s="3"/>
      <c r="C43" s="4"/>
      <c r="D43" s="4"/>
      <c r="E43" s="20"/>
      <c r="F43" s="20"/>
      <c r="G43" s="3"/>
    </row>
    <row r="44" spans="1:7" ht="15.75" x14ac:dyDescent="0.3">
      <c r="A44" s="3"/>
      <c r="B44" s="3"/>
      <c r="C44" s="4"/>
      <c r="D44" s="4"/>
      <c r="E44" s="20"/>
      <c r="F44" s="20"/>
      <c r="G44" s="3"/>
    </row>
    <row r="45" spans="1:7" ht="15.75" x14ac:dyDescent="0.3">
      <c r="A45" s="3"/>
      <c r="B45" s="3"/>
      <c r="C45" s="4"/>
      <c r="D45" s="4"/>
      <c r="E45" s="20"/>
      <c r="F45" s="20"/>
      <c r="G45" s="3"/>
    </row>
    <row r="46" spans="1:7" ht="15.75" x14ac:dyDescent="0.3">
      <c r="A46" s="3"/>
      <c r="B46" s="3"/>
      <c r="C46" s="4"/>
      <c r="D46" s="4"/>
      <c r="E46" s="20"/>
      <c r="F46" s="20"/>
      <c r="G46" s="3"/>
    </row>
    <row r="47" spans="1:7" ht="15.75" x14ac:dyDescent="0.3">
      <c r="A47" s="3"/>
      <c r="B47" s="3"/>
      <c r="C47" s="4"/>
      <c r="D47" s="4"/>
      <c r="E47" s="20"/>
      <c r="F47" s="20"/>
      <c r="G47" s="3"/>
    </row>
  </sheetData>
  <pageMargins left="0.7" right="0.7" top="0.75" bottom="0.75" header="0.3" footer="0.3"/>
  <pageSetup orientation="portrait" horizontalDpi="0" verticalDpi="0" r:id="rId1"/>
  <headerFooter>
    <oddFooter>&amp;C&amp;"Times New Roman,Regular"&amp;10 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43"/>
  <sheetViews>
    <sheetView topLeftCell="A11" workbookViewId="0">
      <selection activeCell="N20" sqref="N20"/>
    </sheetView>
  </sheetViews>
  <sheetFormatPr defaultColWidth="8.7109375" defaultRowHeight="15" x14ac:dyDescent="0.25"/>
  <cols>
    <col min="1" max="1" width="2.85546875" style="62" customWidth="1"/>
    <col min="2" max="6" width="10.7109375" style="62" customWidth="1"/>
    <col min="7" max="7" width="7.140625" style="62" customWidth="1"/>
    <col min="8" max="8" width="11.42578125" style="62" customWidth="1"/>
    <col min="9" max="9" width="15" style="62" customWidth="1"/>
    <col min="10" max="256" width="8.7109375" style="62"/>
    <col min="257" max="257" width="2.85546875" style="62" customWidth="1"/>
    <col min="258" max="262" width="10.7109375" style="62" customWidth="1"/>
    <col min="263" max="263" width="7.140625" style="62" customWidth="1"/>
    <col min="264" max="264" width="11.42578125" style="62" customWidth="1"/>
    <col min="265" max="265" width="15" style="62" customWidth="1"/>
    <col min="266" max="512" width="8.7109375" style="62"/>
    <col min="513" max="513" width="2.85546875" style="62" customWidth="1"/>
    <col min="514" max="518" width="10.7109375" style="62" customWidth="1"/>
    <col min="519" max="519" width="7.140625" style="62" customWidth="1"/>
    <col min="520" max="520" width="11.42578125" style="62" customWidth="1"/>
    <col min="521" max="521" width="15" style="62" customWidth="1"/>
    <col min="522" max="768" width="8.7109375" style="62"/>
    <col min="769" max="769" width="2.85546875" style="62" customWidth="1"/>
    <col min="770" max="774" width="10.7109375" style="62" customWidth="1"/>
    <col min="775" max="775" width="7.140625" style="62" customWidth="1"/>
    <col min="776" max="776" width="11.42578125" style="62" customWidth="1"/>
    <col min="777" max="777" width="15" style="62" customWidth="1"/>
    <col min="778" max="1024" width="8.7109375" style="62"/>
    <col min="1025" max="1025" width="2.85546875" style="62" customWidth="1"/>
    <col min="1026" max="1030" width="10.7109375" style="62" customWidth="1"/>
    <col min="1031" max="1031" width="7.140625" style="62" customWidth="1"/>
    <col min="1032" max="1032" width="11.42578125" style="62" customWidth="1"/>
    <col min="1033" max="1033" width="15" style="62" customWidth="1"/>
    <col min="1034" max="1280" width="8.7109375" style="62"/>
    <col min="1281" max="1281" width="2.85546875" style="62" customWidth="1"/>
    <col min="1282" max="1286" width="10.7109375" style="62" customWidth="1"/>
    <col min="1287" max="1287" width="7.140625" style="62" customWidth="1"/>
    <col min="1288" max="1288" width="11.42578125" style="62" customWidth="1"/>
    <col min="1289" max="1289" width="15" style="62" customWidth="1"/>
    <col min="1290" max="1536" width="8.7109375" style="62"/>
    <col min="1537" max="1537" width="2.85546875" style="62" customWidth="1"/>
    <col min="1538" max="1542" width="10.7109375" style="62" customWidth="1"/>
    <col min="1543" max="1543" width="7.140625" style="62" customWidth="1"/>
    <col min="1544" max="1544" width="11.42578125" style="62" customWidth="1"/>
    <col min="1545" max="1545" width="15" style="62" customWidth="1"/>
    <col min="1546" max="1792" width="8.7109375" style="62"/>
    <col min="1793" max="1793" width="2.85546875" style="62" customWidth="1"/>
    <col min="1794" max="1798" width="10.7109375" style="62" customWidth="1"/>
    <col min="1799" max="1799" width="7.140625" style="62" customWidth="1"/>
    <col min="1800" max="1800" width="11.42578125" style="62" customWidth="1"/>
    <col min="1801" max="1801" width="15" style="62" customWidth="1"/>
    <col min="1802" max="2048" width="8.7109375" style="62"/>
    <col min="2049" max="2049" width="2.85546875" style="62" customWidth="1"/>
    <col min="2050" max="2054" width="10.7109375" style="62" customWidth="1"/>
    <col min="2055" max="2055" width="7.140625" style="62" customWidth="1"/>
    <col min="2056" max="2056" width="11.42578125" style="62" customWidth="1"/>
    <col min="2057" max="2057" width="15" style="62" customWidth="1"/>
    <col min="2058" max="2304" width="8.7109375" style="62"/>
    <col min="2305" max="2305" width="2.85546875" style="62" customWidth="1"/>
    <col min="2306" max="2310" width="10.7109375" style="62" customWidth="1"/>
    <col min="2311" max="2311" width="7.140625" style="62" customWidth="1"/>
    <col min="2312" max="2312" width="11.42578125" style="62" customWidth="1"/>
    <col min="2313" max="2313" width="15" style="62" customWidth="1"/>
    <col min="2314" max="2560" width="8.7109375" style="62"/>
    <col min="2561" max="2561" width="2.85546875" style="62" customWidth="1"/>
    <col min="2562" max="2566" width="10.7109375" style="62" customWidth="1"/>
    <col min="2567" max="2567" width="7.140625" style="62" customWidth="1"/>
    <col min="2568" max="2568" width="11.42578125" style="62" customWidth="1"/>
    <col min="2569" max="2569" width="15" style="62" customWidth="1"/>
    <col min="2570" max="2816" width="8.7109375" style="62"/>
    <col min="2817" max="2817" width="2.85546875" style="62" customWidth="1"/>
    <col min="2818" max="2822" width="10.7109375" style="62" customWidth="1"/>
    <col min="2823" max="2823" width="7.140625" style="62" customWidth="1"/>
    <col min="2824" max="2824" width="11.42578125" style="62" customWidth="1"/>
    <col min="2825" max="2825" width="15" style="62" customWidth="1"/>
    <col min="2826" max="3072" width="8.7109375" style="62"/>
    <col min="3073" max="3073" width="2.85546875" style="62" customWidth="1"/>
    <col min="3074" max="3078" width="10.7109375" style="62" customWidth="1"/>
    <col min="3079" max="3079" width="7.140625" style="62" customWidth="1"/>
    <col min="3080" max="3080" width="11.42578125" style="62" customWidth="1"/>
    <col min="3081" max="3081" width="15" style="62" customWidth="1"/>
    <col min="3082" max="3328" width="8.7109375" style="62"/>
    <col min="3329" max="3329" width="2.85546875" style="62" customWidth="1"/>
    <col min="3330" max="3334" width="10.7109375" style="62" customWidth="1"/>
    <col min="3335" max="3335" width="7.140625" style="62" customWidth="1"/>
    <col min="3336" max="3336" width="11.42578125" style="62" customWidth="1"/>
    <col min="3337" max="3337" width="15" style="62" customWidth="1"/>
    <col min="3338" max="3584" width="8.7109375" style="62"/>
    <col min="3585" max="3585" width="2.85546875" style="62" customWidth="1"/>
    <col min="3586" max="3590" width="10.7109375" style="62" customWidth="1"/>
    <col min="3591" max="3591" width="7.140625" style="62" customWidth="1"/>
    <col min="3592" max="3592" width="11.42578125" style="62" customWidth="1"/>
    <col min="3593" max="3593" width="15" style="62" customWidth="1"/>
    <col min="3594" max="3840" width="8.7109375" style="62"/>
    <col min="3841" max="3841" width="2.85546875" style="62" customWidth="1"/>
    <col min="3842" max="3846" width="10.7109375" style="62" customWidth="1"/>
    <col min="3847" max="3847" width="7.140625" style="62" customWidth="1"/>
    <col min="3848" max="3848" width="11.42578125" style="62" customWidth="1"/>
    <col min="3849" max="3849" width="15" style="62" customWidth="1"/>
    <col min="3850" max="4096" width="8.7109375" style="62"/>
    <col min="4097" max="4097" width="2.85546875" style="62" customWidth="1"/>
    <col min="4098" max="4102" width="10.7109375" style="62" customWidth="1"/>
    <col min="4103" max="4103" width="7.140625" style="62" customWidth="1"/>
    <col min="4104" max="4104" width="11.42578125" style="62" customWidth="1"/>
    <col min="4105" max="4105" width="15" style="62" customWidth="1"/>
    <col min="4106" max="4352" width="8.7109375" style="62"/>
    <col min="4353" max="4353" width="2.85546875" style="62" customWidth="1"/>
    <col min="4354" max="4358" width="10.7109375" style="62" customWidth="1"/>
    <col min="4359" max="4359" width="7.140625" style="62" customWidth="1"/>
    <col min="4360" max="4360" width="11.42578125" style="62" customWidth="1"/>
    <col min="4361" max="4361" width="15" style="62" customWidth="1"/>
    <col min="4362" max="4608" width="8.7109375" style="62"/>
    <col min="4609" max="4609" width="2.85546875" style="62" customWidth="1"/>
    <col min="4610" max="4614" width="10.7109375" style="62" customWidth="1"/>
    <col min="4615" max="4615" width="7.140625" style="62" customWidth="1"/>
    <col min="4616" max="4616" width="11.42578125" style="62" customWidth="1"/>
    <col min="4617" max="4617" width="15" style="62" customWidth="1"/>
    <col min="4618" max="4864" width="8.7109375" style="62"/>
    <col min="4865" max="4865" width="2.85546875" style="62" customWidth="1"/>
    <col min="4866" max="4870" width="10.7109375" style="62" customWidth="1"/>
    <col min="4871" max="4871" width="7.140625" style="62" customWidth="1"/>
    <col min="4872" max="4872" width="11.42578125" style="62" customWidth="1"/>
    <col min="4873" max="4873" width="15" style="62" customWidth="1"/>
    <col min="4874" max="5120" width="8.7109375" style="62"/>
    <col min="5121" max="5121" width="2.85546875" style="62" customWidth="1"/>
    <col min="5122" max="5126" width="10.7109375" style="62" customWidth="1"/>
    <col min="5127" max="5127" width="7.140625" style="62" customWidth="1"/>
    <col min="5128" max="5128" width="11.42578125" style="62" customWidth="1"/>
    <col min="5129" max="5129" width="15" style="62" customWidth="1"/>
    <col min="5130" max="5376" width="8.7109375" style="62"/>
    <col min="5377" max="5377" width="2.85546875" style="62" customWidth="1"/>
    <col min="5378" max="5382" width="10.7109375" style="62" customWidth="1"/>
    <col min="5383" max="5383" width="7.140625" style="62" customWidth="1"/>
    <col min="5384" max="5384" width="11.42578125" style="62" customWidth="1"/>
    <col min="5385" max="5385" width="15" style="62" customWidth="1"/>
    <col min="5386" max="5632" width="8.7109375" style="62"/>
    <col min="5633" max="5633" width="2.85546875" style="62" customWidth="1"/>
    <col min="5634" max="5638" width="10.7109375" style="62" customWidth="1"/>
    <col min="5639" max="5639" width="7.140625" style="62" customWidth="1"/>
    <col min="5640" max="5640" width="11.42578125" style="62" customWidth="1"/>
    <col min="5641" max="5641" width="15" style="62" customWidth="1"/>
    <col min="5642" max="5888" width="8.7109375" style="62"/>
    <col min="5889" max="5889" width="2.85546875" style="62" customWidth="1"/>
    <col min="5890" max="5894" width="10.7109375" style="62" customWidth="1"/>
    <col min="5895" max="5895" width="7.140625" style="62" customWidth="1"/>
    <col min="5896" max="5896" width="11.42578125" style="62" customWidth="1"/>
    <col min="5897" max="5897" width="15" style="62" customWidth="1"/>
    <col min="5898" max="6144" width="8.7109375" style="62"/>
    <col min="6145" max="6145" width="2.85546875" style="62" customWidth="1"/>
    <col min="6146" max="6150" width="10.7109375" style="62" customWidth="1"/>
    <col min="6151" max="6151" width="7.140625" style="62" customWidth="1"/>
    <col min="6152" max="6152" width="11.42578125" style="62" customWidth="1"/>
    <col min="6153" max="6153" width="15" style="62" customWidth="1"/>
    <col min="6154" max="6400" width="8.7109375" style="62"/>
    <col min="6401" max="6401" width="2.85546875" style="62" customWidth="1"/>
    <col min="6402" max="6406" width="10.7109375" style="62" customWidth="1"/>
    <col min="6407" max="6407" width="7.140625" style="62" customWidth="1"/>
    <col min="6408" max="6408" width="11.42578125" style="62" customWidth="1"/>
    <col min="6409" max="6409" width="15" style="62" customWidth="1"/>
    <col min="6410" max="6656" width="8.7109375" style="62"/>
    <col min="6657" max="6657" width="2.85546875" style="62" customWidth="1"/>
    <col min="6658" max="6662" width="10.7109375" style="62" customWidth="1"/>
    <col min="6663" max="6663" width="7.140625" style="62" customWidth="1"/>
    <col min="6664" max="6664" width="11.42578125" style="62" customWidth="1"/>
    <col min="6665" max="6665" width="15" style="62" customWidth="1"/>
    <col min="6666" max="6912" width="8.7109375" style="62"/>
    <col min="6913" max="6913" width="2.85546875" style="62" customWidth="1"/>
    <col min="6914" max="6918" width="10.7109375" style="62" customWidth="1"/>
    <col min="6919" max="6919" width="7.140625" style="62" customWidth="1"/>
    <col min="6920" max="6920" width="11.42578125" style="62" customWidth="1"/>
    <col min="6921" max="6921" width="15" style="62" customWidth="1"/>
    <col min="6922" max="7168" width="8.7109375" style="62"/>
    <col min="7169" max="7169" width="2.85546875" style="62" customWidth="1"/>
    <col min="7170" max="7174" width="10.7109375" style="62" customWidth="1"/>
    <col min="7175" max="7175" width="7.140625" style="62" customWidth="1"/>
    <col min="7176" max="7176" width="11.42578125" style="62" customWidth="1"/>
    <col min="7177" max="7177" width="15" style="62" customWidth="1"/>
    <col min="7178" max="7424" width="8.7109375" style="62"/>
    <col min="7425" max="7425" width="2.85546875" style="62" customWidth="1"/>
    <col min="7426" max="7430" width="10.7109375" style="62" customWidth="1"/>
    <col min="7431" max="7431" width="7.140625" style="62" customWidth="1"/>
    <col min="7432" max="7432" width="11.42578125" style="62" customWidth="1"/>
    <col min="7433" max="7433" width="15" style="62" customWidth="1"/>
    <col min="7434" max="7680" width="8.7109375" style="62"/>
    <col min="7681" max="7681" width="2.85546875" style="62" customWidth="1"/>
    <col min="7682" max="7686" width="10.7109375" style="62" customWidth="1"/>
    <col min="7687" max="7687" width="7.140625" style="62" customWidth="1"/>
    <col min="7688" max="7688" width="11.42578125" style="62" customWidth="1"/>
    <col min="7689" max="7689" width="15" style="62" customWidth="1"/>
    <col min="7690" max="7936" width="8.7109375" style="62"/>
    <col min="7937" max="7937" width="2.85546875" style="62" customWidth="1"/>
    <col min="7938" max="7942" width="10.7109375" style="62" customWidth="1"/>
    <col min="7943" max="7943" width="7.140625" style="62" customWidth="1"/>
    <col min="7944" max="7944" width="11.42578125" style="62" customWidth="1"/>
    <col min="7945" max="7945" width="15" style="62" customWidth="1"/>
    <col min="7946" max="8192" width="8.7109375" style="62"/>
    <col min="8193" max="8193" width="2.85546875" style="62" customWidth="1"/>
    <col min="8194" max="8198" width="10.7109375" style="62" customWidth="1"/>
    <col min="8199" max="8199" width="7.140625" style="62" customWidth="1"/>
    <col min="8200" max="8200" width="11.42578125" style="62" customWidth="1"/>
    <col min="8201" max="8201" width="15" style="62" customWidth="1"/>
    <col min="8202" max="8448" width="8.7109375" style="62"/>
    <col min="8449" max="8449" width="2.85546875" style="62" customWidth="1"/>
    <col min="8450" max="8454" width="10.7109375" style="62" customWidth="1"/>
    <col min="8455" max="8455" width="7.140625" style="62" customWidth="1"/>
    <col min="8456" max="8456" width="11.42578125" style="62" customWidth="1"/>
    <col min="8457" max="8457" width="15" style="62" customWidth="1"/>
    <col min="8458" max="8704" width="8.7109375" style="62"/>
    <col min="8705" max="8705" width="2.85546875" style="62" customWidth="1"/>
    <col min="8706" max="8710" width="10.7109375" style="62" customWidth="1"/>
    <col min="8711" max="8711" width="7.140625" style="62" customWidth="1"/>
    <col min="8712" max="8712" width="11.42578125" style="62" customWidth="1"/>
    <col min="8713" max="8713" width="15" style="62" customWidth="1"/>
    <col min="8714" max="8960" width="8.7109375" style="62"/>
    <col min="8961" max="8961" width="2.85546875" style="62" customWidth="1"/>
    <col min="8962" max="8966" width="10.7109375" style="62" customWidth="1"/>
    <col min="8967" max="8967" width="7.140625" style="62" customWidth="1"/>
    <col min="8968" max="8968" width="11.42578125" style="62" customWidth="1"/>
    <col min="8969" max="8969" width="15" style="62" customWidth="1"/>
    <col min="8970" max="9216" width="8.7109375" style="62"/>
    <col min="9217" max="9217" width="2.85546875" style="62" customWidth="1"/>
    <col min="9218" max="9222" width="10.7109375" style="62" customWidth="1"/>
    <col min="9223" max="9223" width="7.140625" style="62" customWidth="1"/>
    <col min="9224" max="9224" width="11.42578125" style="62" customWidth="1"/>
    <col min="9225" max="9225" width="15" style="62" customWidth="1"/>
    <col min="9226" max="9472" width="8.7109375" style="62"/>
    <col min="9473" max="9473" width="2.85546875" style="62" customWidth="1"/>
    <col min="9474" max="9478" width="10.7109375" style="62" customWidth="1"/>
    <col min="9479" max="9479" width="7.140625" style="62" customWidth="1"/>
    <col min="9480" max="9480" width="11.42578125" style="62" customWidth="1"/>
    <col min="9481" max="9481" width="15" style="62" customWidth="1"/>
    <col min="9482" max="9728" width="8.7109375" style="62"/>
    <col min="9729" max="9729" width="2.85546875" style="62" customWidth="1"/>
    <col min="9730" max="9734" width="10.7109375" style="62" customWidth="1"/>
    <col min="9735" max="9735" width="7.140625" style="62" customWidth="1"/>
    <col min="9736" max="9736" width="11.42578125" style="62" customWidth="1"/>
    <col min="9737" max="9737" width="15" style="62" customWidth="1"/>
    <col min="9738" max="9984" width="8.7109375" style="62"/>
    <col min="9985" max="9985" width="2.85546875" style="62" customWidth="1"/>
    <col min="9986" max="9990" width="10.7109375" style="62" customWidth="1"/>
    <col min="9991" max="9991" width="7.140625" style="62" customWidth="1"/>
    <col min="9992" max="9992" width="11.42578125" style="62" customWidth="1"/>
    <col min="9993" max="9993" width="15" style="62" customWidth="1"/>
    <col min="9994" max="10240" width="8.7109375" style="62"/>
    <col min="10241" max="10241" width="2.85546875" style="62" customWidth="1"/>
    <col min="10242" max="10246" width="10.7109375" style="62" customWidth="1"/>
    <col min="10247" max="10247" width="7.140625" style="62" customWidth="1"/>
    <col min="10248" max="10248" width="11.42578125" style="62" customWidth="1"/>
    <col min="10249" max="10249" width="15" style="62" customWidth="1"/>
    <col min="10250" max="10496" width="8.7109375" style="62"/>
    <col min="10497" max="10497" width="2.85546875" style="62" customWidth="1"/>
    <col min="10498" max="10502" width="10.7109375" style="62" customWidth="1"/>
    <col min="10503" max="10503" width="7.140625" style="62" customWidth="1"/>
    <col min="10504" max="10504" width="11.42578125" style="62" customWidth="1"/>
    <col min="10505" max="10505" width="15" style="62" customWidth="1"/>
    <col min="10506" max="10752" width="8.7109375" style="62"/>
    <col min="10753" max="10753" width="2.85546875" style="62" customWidth="1"/>
    <col min="10754" max="10758" width="10.7109375" style="62" customWidth="1"/>
    <col min="10759" max="10759" width="7.140625" style="62" customWidth="1"/>
    <col min="10760" max="10760" width="11.42578125" style="62" customWidth="1"/>
    <col min="10761" max="10761" width="15" style="62" customWidth="1"/>
    <col min="10762" max="11008" width="8.7109375" style="62"/>
    <col min="11009" max="11009" width="2.85546875" style="62" customWidth="1"/>
    <col min="11010" max="11014" width="10.7109375" style="62" customWidth="1"/>
    <col min="11015" max="11015" width="7.140625" style="62" customWidth="1"/>
    <col min="11016" max="11016" width="11.42578125" style="62" customWidth="1"/>
    <col min="11017" max="11017" width="15" style="62" customWidth="1"/>
    <col min="11018" max="11264" width="8.7109375" style="62"/>
    <col min="11265" max="11265" width="2.85546875" style="62" customWidth="1"/>
    <col min="11266" max="11270" width="10.7109375" style="62" customWidth="1"/>
    <col min="11271" max="11271" width="7.140625" style="62" customWidth="1"/>
    <col min="11272" max="11272" width="11.42578125" style="62" customWidth="1"/>
    <col min="11273" max="11273" width="15" style="62" customWidth="1"/>
    <col min="11274" max="11520" width="8.7109375" style="62"/>
    <col min="11521" max="11521" width="2.85546875" style="62" customWidth="1"/>
    <col min="11522" max="11526" width="10.7109375" style="62" customWidth="1"/>
    <col min="11527" max="11527" width="7.140625" style="62" customWidth="1"/>
    <col min="11528" max="11528" width="11.42578125" style="62" customWidth="1"/>
    <col min="11529" max="11529" width="15" style="62" customWidth="1"/>
    <col min="11530" max="11776" width="8.7109375" style="62"/>
    <col min="11777" max="11777" width="2.85546875" style="62" customWidth="1"/>
    <col min="11778" max="11782" width="10.7109375" style="62" customWidth="1"/>
    <col min="11783" max="11783" width="7.140625" style="62" customWidth="1"/>
    <col min="11784" max="11784" width="11.42578125" style="62" customWidth="1"/>
    <col min="11785" max="11785" width="15" style="62" customWidth="1"/>
    <col min="11786" max="12032" width="8.7109375" style="62"/>
    <col min="12033" max="12033" width="2.85546875" style="62" customWidth="1"/>
    <col min="12034" max="12038" width="10.7109375" style="62" customWidth="1"/>
    <col min="12039" max="12039" width="7.140625" style="62" customWidth="1"/>
    <col min="12040" max="12040" width="11.42578125" style="62" customWidth="1"/>
    <col min="12041" max="12041" width="15" style="62" customWidth="1"/>
    <col min="12042" max="12288" width="8.7109375" style="62"/>
    <col min="12289" max="12289" width="2.85546875" style="62" customWidth="1"/>
    <col min="12290" max="12294" width="10.7109375" style="62" customWidth="1"/>
    <col min="12295" max="12295" width="7.140625" style="62" customWidth="1"/>
    <col min="12296" max="12296" width="11.42578125" style="62" customWidth="1"/>
    <col min="12297" max="12297" width="15" style="62" customWidth="1"/>
    <col min="12298" max="12544" width="8.7109375" style="62"/>
    <col min="12545" max="12545" width="2.85546875" style="62" customWidth="1"/>
    <col min="12546" max="12550" width="10.7109375" style="62" customWidth="1"/>
    <col min="12551" max="12551" width="7.140625" style="62" customWidth="1"/>
    <col min="12552" max="12552" width="11.42578125" style="62" customWidth="1"/>
    <col min="12553" max="12553" width="15" style="62" customWidth="1"/>
    <col min="12554" max="12800" width="8.7109375" style="62"/>
    <col min="12801" max="12801" width="2.85546875" style="62" customWidth="1"/>
    <col min="12802" max="12806" width="10.7109375" style="62" customWidth="1"/>
    <col min="12807" max="12807" width="7.140625" style="62" customWidth="1"/>
    <col min="12808" max="12808" width="11.42578125" style="62" customWidth="1"/>
    <col min="12809" max="12809" width="15" style="62" customWidth="1"/>
    <col min="12810" max="13056" width="8.7109375" style="62"/>
    <col min="13057" max="13057" width="2.85546875" style="62" customWidth="1"/>
    <col min="13058" max="13062" width="10.7109375" style="62" customWidth="1"/>
    <col min="13063" max="13063" width="7.140625" style="62" customWidth="1"/>
    <col min="13064" max="13064" width="11.42578125" style="62" customWidth="1"/>
    <col min="13065" max="13065" width="15" style="62" customWidth="1"/>
    <col min="13066" max="13312" width="8.7109375" style="62"/>
    <col min="13313" max="13313" width="2.85546875" style="62" customWidth="1"/>
    <col min="13314" max="13318" width="10.7109375" style="62" customWidth="1"/>
    <col min="13319" max="13319" width="7.140625" style="62" customWidth="1"/>
    <col min="13320" max="13320" width="11.42578125" style="62" customWidth="1"/>
    <col min="13321" max="13321" width="15" style="62" customWidth="1"/>
    <col min="13322" max="13568" width="8.7109375" style="62"/>
    <col min="13569" max="13569" width="2.85546875" style="62" customWidth="1"/>
    <col min="13570" max="13574" width="10.7109375" style="62" customWidth="1"/>
    <col min="13575" max="13575" width="7.140625" style="62" customWidth="1"/>
    <col min="13576" max="13576" width="11.42578125" style="62" customWidth="1"/>
    <col min="13577" max="13577" width="15" style="62" customWidth="1"/>
    <col min="13578" max="13824" width="8.7109375" style="62"/>
    <col min="13825" max="13825" width="2.85546875" style="62" customWidth="1"/>
    <col min="13826" max="13830" width="10.7109375" style="62" customWidth="1"/>
    <col min="13831" max="13831" width="7.140625" style="62" customWidth="1"/>
    <col min="13832" max="13832" width="11.42578125" style="62" customWidth="1"/>
    <col min="13833" max="13833" width="15" style="62" customWidth="1"/>
    <col min="13834" max="14080" width="8.7109375" style="62"/>
    <col min="14081" max="14081" width="2.85546875" style="62" customWidth="1"/>
    <col min="14082" max="14086" width="10.7109375" style="62" customWidth="1"/>
    <col min="14087" max="14087" width="7.140625" style="62" customWidth="1"/>
    <col min="14088" max="14088" width="11.42578125" style="62" customWidth="1"/>
    <col min="14089" max="14089" width="15" style="62" customWidth="1"/>
    <col min="14090" max="14336" width="8.7109375" style="62"/>
    <col min="14337" max="14337" width="2.85546875" style="62" customWidth="1"/>
    <col min="14338" max="14342" width="10.7109375" style="62" customWidth="1"/>
    <col min="14343" max="14343" width="7.140625" style="62" customWidth="1"/>
    <col min="14344" max="14344" width="11.42578125" style="62" customWidth="1"/>
    <col min="14345" max="14345" width="15" style="62" customWidth="1"/>
    <col min="14346" max="14592" width="8.7109375" style="62"/>
    <col min="14593" max="14593" width="2.85546875" style="62" customWidth="1"/>
    <col min="14594" max="14598" width="10.7109375" style="62" customWidth="1"/>
    <col min="14599" max="14599" width="7.140625" style="62" customWidth="1"/>
    <col min="14600" max="14600" width="11.42578125" style="62" customWidth="1"/>
    <col min="14601" max="14601" width="15" style="62" customWidth="1"/>
    <col min="14602" max="14848" width="8.7109375" style="62"/>
    <col min="14849" max="14849" width="2.85546875" style="62" customWidth="1"/>
    <col min="14850" max="14854" width="10.7109375" style="62" customWidth="1"/>
    <col min="14855" max="14855" width="7.140625" style="62" customWidth="1"/>
    <col min="14856" max="14856" width="11.42578125" style="62" customWidth="1"/>
    <col min="14857" max="14857" width="15" style="62" customWidth="1"/>
    <col min="14858" max="15104" width="8.7109375" style="62"/>
    <col min="15105" max="15105" width="2.85546875" style="62" customWidth="1"/>
    <col min="15106" max="15110" width="10.7109375" style="62" customWidth="1"/>
    <col min="15111" max="15111" width="7.140625" style="62" customWidth="1"/>
    <col min="15112" max="15112" width="11.42578125" style="62" customWidth="1"/>
    <col min="15113" max="15113" width="15" style="62" customWidth="1"/>
    <col min="15114" max="15360" width="8.7109375" style="62"/>
    <col min="15361" max="15361" width="2.85546875" style="62" customWidth="1"/>
    <col min="15362" max="15366" width="10.7109375" style="62" customWidth="1"/>
    <col min="15367" max="15367" width="7.140625" style="62" customWidth="1"/>
    <col min="15368" max="15368" width="11.42578125" style="62" customWidth="1"/>
    <col min="15369" max="15369" width="15" style="62" customWidth="1"/>
    <col min="15370" max="15616" width="8.7109375" style="62"/>
    <col min="15617" max="15617" width="2.85546875" style="62" customWidth="1"/>
    <col min="15618" max="15622" width="10.7109375" style="62" customWidth="1"/>
    <col min="15623" max="15623" width="7.140625" style="62" customWidth="1"/>
    <col min="15624" max="15624" width="11.42578125" style="62" customWidth="1"/>
    <col min="15625" max="15625" width="15" style="62" customWidth="1"/>
    <col min="15626" max="15872" width="8.7109375" style="62"/>
    <col min="15873" max="15873" width="2.85546875" style="62" customWidth="1"/>
    <col min="15874" max="15878" width="10.7109375" style="62" customWidth="1"/>
    <col min="15879" max="15879" width="7.140625" style="62" customWidth="1"/>
    <col min="15880" max="15880" width="11.42578125" style="62" customWidth="1"/>
    <col min="15881" max="15881" width="15" style="62" customWidth="1"/>
    <col min="15882" max="16128" width="8.7109375" style="62"/>
    <col min="16129" max="16129" width="2.85546875" style="62" customWidth="1"/>
    <col min="16130" max="16134" width="10.7109375" style="62" customWidth="1"/>
    <col min="16135" max="16135" width="7.140625" style="62" customWidth="1"/>
    <col min="16136" max="16136" width="11.42578125" style="62" customWidth="1"/>
    <col min="16137" max="16137" width="15" style="62" customWidth="1"/>
    <col min="16138" max="16384" width="8.7109375" style="62"/>
  </cols>
  <sheetData>
    <row r="1" spans="1:10" ht="15.75" x14ac:dyDescent="0.3">
      <c r="A1" s="6" t="s">
        <v>236</v>
      </c>
      <c r="B1" s="3"/>
      <c r="C1" s="3"/>
      <c r="D1" s="3"/>
      <c r="E1" s="3"/>
    </row>
    <row r="2" spans="1:10" ht="15.75" x14ac:dyDescent="0.3">
      <c r="A2" s="6" t="s">
        <v>248</v>
      </c>
      <c r="B2" s="3"/>
      <c r="C2" s="3"/>
      <c r="D2" s="3"/>
      <c r="E2" s="3"/>
    </row>
    <row r="3" spans="1:10" ht="10.5" customHeight="1" x14ac:dyDescent="0.3">
      <c r="A3" s="3"/>
      <c r="B3" s="3"/>
      <c r="C3" s="3"/>
      <c r="D3" s="3"/>
      <c r="E3" s="3"/>
      <c r="F3" s="3"/>
      <c r="G3" s="3"/>
      <c r="H3" s="3"/>
      <c r="I3" s="3"/>
      <c r="J3" s="3"/>
    </row>
    <row r="4" spans="1:10" ht="12" customHeight="1" x14ac:dyDescent="0.3">
      <c r="A4" s="6" t="s">
        <v>237</v>
      </c>
      <c r="B4" s="3"/>
      <c r="C4" s="3"/>
      <c r="D4" s="3"/>
      <c r="E4" s="3"/>
      <c r="F4" s="3"/>
      <c r="G4" s="3"/>
      <c r="H4" s="3"/>
      <c r="I4" s="3"/>
      <c r="J4" s="3"/>
    </row>
    <row r="5" spans="1:10" ht="58.5" customHeight="1" x14ac:dyDescent="0.3">
      <c r="A5" s="261" t="s">
        <v>303</v>
      </c>
      <c r="B5" s="261"/>
      <c r="C5" s="261"/>
      <c r="D5" s="261"/>
      <c r="E5" s="261"/>
      <c r="F5" s="261"/>
      <c r="G5" s="261"/>
      <c r="H5" s="261"/>
      <c r="I5" s="261"/>
      <c r="J5" s="3"/>
    </row>
    <row r="6" spans="1:10" ht="10.5" customHeight="1" x14ac:dyDescent="0.3">
      <c r="A6" s="3"/>
      <c r="B6" s="6"/>
      <c r="C6" s="6"/>
      <c r="D6" s="6"/>
      <c r="E6" s="6"/>
      <c r="F6" s="6"/>
      <c r="G6" s="3"/>
      <c r="H6" s="3"/>
      <c r="I6" s="3"/>
      <c r="J6" s="3"/>
    </row>
    <row r="7" spans="1:10" ht="13.5" customHeight="1" x14ac:dyDescent="0.3">
      <c r="A7" s="55" t="s">
        <v>282</v>
      </c>
      <c r="B7" s="6"/>
      <c r="C7" s="6"/>
      <c r="D7" s="6"/>
      <c r="E7" s="6"/>
      <c r="F7" s="6"/>
      <c r="G7" s="3"/>
      <c r="H7" s="3"/>
      <c r="I7" s="3"/>
      <c r="J7" s="6"/>
    </row>
    <row r="8" spans="1:10" ht="108.75" customHeight="1" x14ac:dyDescent="0.3">
      <c r="A8" s="261" t="s">
        <v>283</v>
      </c>
      <c r="B8" s="261"/>
      <c r="C8" s="261"/>
      <c r="D8" s="261"/>
      <c r="E8" s="261"/>
      <c r="F8" s="261"/>
      <c r="G8" s="261"/>
      <c r="H8" s="261"/>
      <c r="I8" s="261"/>
      <c r="J8" s="6"/>
    </row>
    <row r="9" spans="1:10" ht="10.5" customHeight="1" x14ac:dyDescent="0.3">
      <c r="A9" s="3"/>
      <c r="B9" s="3"/>
      <c r="C9" s="3"/>
      <c r="D9" s="3"/>
      <c r="E9" s="3"/>
      <c r="F9" s="3"/>
      <c r="G9" s="3"/>
      <c r="H9" s="3"/>
      <c r="I9" s="3"/>
      <c r="J9" s="3"/>
    </row>
    <row r="10" spans="1:10" ht="12.75" customHeight="1" x14ac:dyDescent="0.3">
      <c r="A10" s="55" t="s">
        <v>238</v>
      </c>
      <c r="B10" s="6"/>
      <c r="C10" s="6"/>
      <c r="D10" s="3"/>
      <c r="E10" s="3"/>
      <c r="F10" s="3"/>
      <c r="G10" s="3"/>
      <c r="H10" s="3"/>
      <c r="I10" s="3"/>
      <c r="J10" s="3"/>
    </row>
    <row r="11" spans="1:10" ht="72.75" customHeight="1" x14ac:dyDescent="0.3">
      <c r="A11" s="261" t="s">
        <v>239</v>
      </c>
      <c r="B11" s="261"/>
      <c r="C11" s="261"/>
      <c r="D11" s="261"/>
      <c r="E11" s="261"/>
      <c r="F11" s="261"/>
      <c r="G11" s="261"/>
      <c r="H11" s="261"/>
      <c r="I11" s="261"/>
      <c r="J11" s="3"/>
    </row>
    <row r="12" spans="1:10" ht="149.25" customHeight="1" x14ac:dyDescent="0.3">
      <c r="A12" s="261" t="s">
        <v>284</v>
      </c>
      <c r="B12" s="261"/>
      <c r="C12" s="261"/>
      <c r="D12" s="261"/>
      <c r="E12" s="261"/>
      <c r="F12" s="261"/>
      <c r="G12" s="261"/>
      <c r="H12" s="261"/>
      <c r="I12" s="261"/>
      <c r="J12" s="3"/>
    </row>
    <row r="13" spans="1:10" ht="34.5" customHeight="1" x14ac:dyDescent="0.3">
      <c r="A13" s="261" t="s">
        <v>240</v>
      </c>
      <c r="B13" s="261"/>
      <c r="C13" s="261"/>
      <c r="D13" s="261"/>
      <c r="E13" s="261"/>
      <c r="F13" s="261"/>
      <c r="G13" s="261"/>
      <c r="H13" s="261"/>
      <c r="I13" s="261"/>
      <c r="J13" s="3"/>
    </row>
    <row r="14" spans="1:10" ht="10.5" customHeight="1" x14ac:dyDescent="0.3">
      <c r="A14" s="3"/>
      <c r="B14" s="3"/>
      <c r="C14" s="3"/>
      <c r="D14" s="3"/>
      <c r="E14" s="3"/>
      <c r="F14" s="3"/>
      <c r="G14" s="3"/>
      <c r="H14" s="3"/>
      <c r="I14" s="3"/>
      <c r="J14" s="3"/>
    </row>
    <row r="15" spans="1:10" ht="12.75" customHeight="1" x14ac:dyDescent="0.3">
      <c r="A15" s="55" t="s">
        <v>110</v>
      </c>
      <c r="B15" s="3"/>
      <c r="C15" s="3"/>
      <c r="D15" s="3"/>
      <c r="E15" s="3"/>
      <c r="F15" s="3"/>
      <c r="G15" s="3"/>
      <c r="H15" s="3"/>
      <c r="I15" s="3"/>
      <c r="J15" s="3"/>
    </row>
    <row r="16" spans="1:10" ht="66.75" customHeight="1" x14ac:dyDescent="0.3">
      <c r="A16" s="261" t="s">
        <v>297</v>
      </c>
      <c r="B16" s="261"/>
      <c r="C16" s="261"/>
      <c r="D16" s="261"/>
      <c r="E16" s="261"/>
      <c r="F16" s="261"/>
      <c r="G16" s="261"/>
      <c r="H16" s="261"/>
      <c r="I16" s="261"/>
      <c r="J16" s="3"/>
    </row>
    <row r="17" spans="1:10" ht="10.5" customHeight="1" x14ac:dyDescent="0.3">
      <c r="A17" s="3"/>
      <c r="B17" s="56"/>
      <c r="C17" s="56"/>
      <c r="D17" s="3"/>
      <c r="E17" s="3"/>
      <c r="F17" s="3"/>
      <c r="G17" s="3"/>
      <c r="H17" s="3"/>
      <c r="I17" s="3"/>
      <c r="J17" s="3"/>
    </row>
    <row r="18" spans="1:10" ht="15.75" x14ac:dyDescent="0.3">
      <c r="A18" s="6" t="s">
        <v>241</v>
      </c>
      <c r="B18" s="6"/>
      <c r="C18" s="6"/>
      <c r="D18" s="6"/>
      <c r="E18" s="3"/>
      <c r="F18" s="3"/>
      <c r="G18" s="3"/>
      <c r="H18" s="3"/>
      <c r="I18" s="3"/>
      <c r="J18" s="3"/>
    </row>
    <row r="19" spans="1:10" ht="10.5" customHeight="1" x14ac:dyDescent="0.3">
      <c r="A19" s="3"/>
      <c r="B19" s="3"/>
      <c r="C19" s="3"/>
      <c r="D19" s="3"/>
      <c r="E19" s="3"/>
      <c r="F19" s="3"/>
      <c r="G19" s="3"/>
      <c r="H19" s="3"/>
      <c r="I19" s="3"/>
      <c r="J19" s="3"/>
    </row>
    <row r="20" spans="1:10" ht="16.5" customHeight="1" x14ac:dyDescent="0.3">
      <c r="A20" s="261" t="s">
        <v>242</v>
      </c>
      <c r="B20" s="261"/>
      <c r="C20" s="261"/>
      <c r="D20" s="261"/>
      <c r="E20" s="261"/>
      <c r="F20" s="261"/>
      <c r="G20" s="261"/>
      <c r="H20" s="261"/>
      <c r="I20" s="261"/>
      <c r="J20" s="261"/>
    </row>
    <row r="21" spans="1:10" ht="36.75" customHeight="1" x14ac:dyDescent="0.3">
      <c r="A21" s="145" t="s">
        <v>243</v>
      </c>
      <c r="B21" s="261" t="s">
        <v>244</v>
      </c>
      <c r="C21" s="261"/>
      <c r="D21" s="261"/>
      <c r="E21" s="261"/>
      <c r="F21" s="261"/>
      <c r="G21" s="261"/>
      <c r="H21" s="261"/>
      <c r="I21" s="261"/>
      <c r="J21" s="146"/>
    </row>
    <row r="22" spans="1:10" ht="33.75" customHeight="1" x14ac:dyDescent="0.3">
      <c r="A22" s="145" t="s">
        <v>245</v>
      </c>
      <c r="B22" s="261" t="s">
        <v>304</v>
      </c>
      <c r="C22" s="261"/>
      <c r="D22" s="261"/>
      <c r="E22" s="261"/>
      <c r="F22" s="261"/>
      <c r="G22" s="261"/>
      <c r="H22" s="261"/>
      <c r="I22" s="261"/>
      <c r="J22" s="146"/>
    </row>
    <row r="23" spans="1:10" ht="31.5" customHeight="1" x14ac:dyDescent="0.3">
      <c r="A23" s="60" t="s">
        <v>246</v>
      </c>
      <c r="B23" s="261" t="s">
        <v>305</v>
      </c>
      <c r="C23" s="261"/>
      <c r="D23" s="261"/>
      <c r="E23" s="261"/>
      <c r="F23" s="261"/>
      <c r="G23" s="261"/>
      <c r="H23" s="261"/>
      <c r="I23" s="261"/>
      <c r="J23" s="261"/>
    </row>
    <row r="24" spans="1:10" ht="10.5" customHeight="1" x14ac:dyDescent="0.3">
      <c r="A24" s="3"/>
      <c r="B24" s="3"/>
      <c r="C24" s="3"/>
      <c r="D24" s="3"/>
      <c r="E24" s="3"/>
      <c r="F24" s="3"/>
      <c r="G24" s="3"/>
      <c r="H24" s="3"/>
      <c r="I24" s="3"/>
      <c r="J24" s="3"/>
    </row>
    <row r="25" spans="1:10" ht="15.75" x14ac:dyDescent="0.3">
      <c r="A25" s="2" t="s">
        <v>298</v>
      </c>
      <c r="B25" s="3"/>
      <c r="C25" s="3"/>
      <c r="D25" s="3"/>
      <c r="E25" s="3"/>
      <c r="F25" s="3"/>
      <c r="G25" s="3"/>
      <c r="H25" s="3"/>
      <c r="I25" s="3"/>
      <c r="J25" s="3"/>
    </row>
    <row r="26" spans="1:10" ht="15.75" x14ac:dyDescent="0.3">
      <c r="A26" s="6" t="s">
        <v>247</v>
      </c>
      <c r="B26" s="6"/>
      <c r="C26" s="6"/>
      <c r="D26" s="3"/>
      <c r="E26" s="3"/>
      <c r="F26" s="3"/>
      <c r="G26" s="3"/>
      <c r="H26" s="3"/>
      <c r="I26" s="3"/>
      <c r="J26" s="3"/>
    </row>
    <row r="27" spans="1:10" ht="15.75" x14ac:dyDescent="0.3">
      <c r="A27" s="6" t="s">
        <v>299</v>
      </c>
      <c r="B27" s="3"/>
      <c r="C27" s="3"/>
      <c r="D27" s="3"/>
      <c r="E27" s="3"/>
      <c r="F27" s="3"/>
      <c r="G27" s="3"/>
      <c r="H27" s="3"/>
      <c r="I27" s="3"/>
      <c r="J27" s="3"/>
    </row>
    <row r="28" spans="1:10" ht="15.75" x14ac:dyDescent="0.3">
      <c r="A28" s="6"/>
      <c r="B28" s="3"/>
      <c r="C28" s="3"/>
      <c r="D28" s="3"/>
      <c r="E28" s="3"/>
      <c r="F28" s="3"/>
      <c r="G28" s="3"/>
      <c r="H28" s="3"/>
      <c r="I28" s="3"/>
      <c r="J28" s="3"/>
    </row>
    <row r="29" spans="1:10" ht="10.5" customHeight="1" x14ac:dyDescent="0.3">
      <c r="A29" s="6"/>
      <c r="B29" s="3"/>
      <c r="C29" s="3"/>
      <c r="D29" s="3"/>
      <c r="E29" s="3"/>
      <c r="F29" s="3"/>
      <c r="G29" s="3"/>
      <c r="H29" s="3"/>
      <c r="I29" s="3"/>
      <c r="J29" s="3"/>
    </row>
    <row r="30" spans="1:10" ht="10.5" customHeight="1" x14ac:dyDescent="0.3">
      <c r="B30" s="3"/>
      <c r="C30" s="3"/>
      <c r="D30" s="3"/>
      <c r="E30" s="3"/>
      <c r="F30" s="3"/>
      <c r="G30" s="3"/>
      <c r="H30" s="3"/>
      <c r="I30" s="3"/>
      <c r="J30" s="3"/>
    </row>
    <row r="31" spans="1:10" ht="15.75" x14ac:dyDescent="0.3">
      <c r="A31" s="58"/>
      <c r="B31" s="56"/>
      <c r="C31" s="56"/>
      <c r="D31" s="3"/>
      <c r="E31" s="3"/>
      <c r="F31" s="3"/>
      <c r="G31" s="3"/>
      <c r="H31" s="3"/>
      <c r="I31" s="3"/>
      <c r="J31" s="3"/>
    </row>
    <row r="32" spans="1:10" ht="15.75" x14ac:dyDescent="0.3">
      <c r="A32" s="58"/>
      <c r="B32" s="56"/>
      <c r="C32" s="56"/>
      <c r="D32" s="3"/>
      <c r="E32" s="3"/>
      <c r="F32" s="3"/>
      <c r="G32" s="3"/>
      <c r="H32" s="3"/>
      <c r="I32" s="3"/>
      <c r="J32" s="3"/>
    </row>
    <row r="33" spans="1:10" ht="15.75" x14ac:dyDescent="0.3">
      <c r="A33" s="58"/>
      <c r="B33" s="56"/>
      <c r="C33" s="56"/>
      <c r="D33" s="3"/>
      <c r="E33" s="3"/>
      <c r="F33" s="3"/>
      <c r="G33" s="3"/>
      <c r="H33" s="3"/>
      <c r="I33" s="3"/>
      <c r="J33" s="3"/>
    </row>
    <row r="34" spans="1:10" ht="15.75" x14ac:dyDescent="0.3">
      <c r="A34" s="58"/>
      <c r="B34" s="56"/>
      <c r="C34" s="56"/>
      <c r="D34" s="3"/>
      <c r="E34" s="3"/>
      <c r="F34" s="3"/>
      <c r="G34" s="3"/>
      <c r="H34" s="3"/>
      <c r="I34" s="3"/>
      <c r="J34" s="3"/>
    </row>
    <row r="35" spans="1:10" ht="15.75" x14ac:dyDescent="0.3">
      <c r="A35" s="58"/>
      <c r="B35" s="56"/>
      <c r="C35" s="56"/>
      <c r="D35" s="3"/>
      <c r="E35" s="3"/>
      <c r="F35" s="3"/>
      <c r="G35" s="3"/>
      <c r="H35" s="3"/>
      <c r="I35" s="3"/>
      <c r="J35" s="3"/>
    </row>
    <row r="36" spans="1:10" ht="15.75" x14ac:dyDescent="0.3">
      <c r="A36" s="58"/>
      <c r="B36" s="56"/>
      <c r="C36" s="56"/>
      <c r="D36" s="3"/>
      <c r="E36" s="3"/>
      <c r="F36" s="3"/>
      <c r="G36" s="3"/>
      <c r="H36" s="3"/>
      <c r="I36" s="3"/>
      <c r="J36" s="3"/>
    </row>
    <row r="37" spans="1:10" ht="15.75" x14ac:dyDescent="0.3">
      <c r="A37" s="58"/>
      <c r="B37" s="56"/>
      <c r="C37" s="56"/>
      <c r="D37" s="3"/>
      <c r="E37" s="3"/>
      <c r="F37" s="3"/>
      <c r="G37" s="3"/>
      <c r="H37" s="3"/>
      <c r="I37" s="3"/>
      <c r="J37" s="3"/>
    </row>
    <row r="38" spans="1:10" ht="15.75" x14ac:dyDescent="0.3">
      <c r="A38" s="56"/>
      <c r="B38" s="56"/>
      <c r="C38" s="56"/>
      <c r="D38" s="3"/>
      <c r="E38" s="3"/>
      <c r="F38" s="3"/>
      <c r="G38" s="3"/>
      <c r="H38" s="3"/>
      <c r="I38" s="3"/>
      <c r="J38" s="3"/>
    </row>
    <row r="39" spans="1:10" ht="15.75" x14ac:dyDescent="0.3">
      <c r="A39" s="58"/>
      <c r="B39" s="56"/>
      <c r="C39" s="56"/>
      <c r="D39" s="3"/>
      <c r="E39" s="3"/>
      <c r="F39" s="3"/>
      <c r="G39" s="3"/>
      <c r="H39" s="3"/>
      <c r="I39" s="3"/>
      <c r="J39" s="3"/>
    </row>
    <row r="40" spans="1:10" ht="15.75" x14ac:dyDescent="0.3">
      <c r="A40" s="56"/>
      <c r="B40" s="56"/>
      <c r="C40" s="56"/>
      <c r="D40" s="3"/>
      <c r="E40" s="3"/>
      <c r="F40" s="3"/>
      <c r="G40" s="3"/>
      <c r="H40" s="3"/>
      <c r="I40" s="3"/>
      <c r="J40" s="3"/>
    </row>
    <row r="41" spans="1:10" ht="15.75" x14ac:dyDescent="0.3">
      <c r="A41" s="147"/>
      <c r="B41" s="56"/>
      <c r="C41" s="56"/>
      <c r="D41" s="3"/>
      <c r="E41" s="3"/>
      <c r="F41" s="3"/>
      <c r="G41" s="3"/>
      <c r="H41" s="3"/>
      <c r="I41" s="3"/>
      <c r="J41" s="3"/>
    </row>
    <row r="42" spans="1:10" ht="15.75" x14ac:dyDescent="0.3">
      <c r="A42" s="6"/>
      <c r="B42" s="3"/>
      <c r="C42" s="3"/>
      <c r="D42" s="3"/>
      <c r="E42" s="3"/>
      <c r="F42" s="3"/>
      <c r="G42" s="3"/>
      <c r="H42" s="3"/>
      <c r="I42" s="3"/>
      <c r="J42" s="3"/>
    </row>
    <row r="43" spans="1:10" ht="15.75" x14ac:dyDescent="0.3">
      <c r="A43" s="3"/>
      <c r="B43" s="3"/>
      <c r="C43" s="3"/>
      <c r="D43" s="3"/>
      <c r="E43" s="3"/>
      <c r="F43" s="3"/>
      <c r="G43" s="3"/>
      <c r="H43" s="3"/>
      <c r="I43" s="3"/>
      <c r="J43" s="3"/>
    </row>
  </sheetData>
  <mergeCells count="10">
    <mergeCell ref="A20:J20"/>
    <mergeCell ref="B21:I21"/>
    <mergeCell ref="B22:I22"/>
    <mergeCell ref="B23:J23"/>
    <mergeCell ref="A5:I5"/>
    <mergeCell ref="A8:I8"/>
    <mergeCell ref="A11:I11"/>
    <mergeCell ref="A12:I12"/>
    <mergeCell ref="A13:I13"/>
    <mergeCell ref="A16:I16"/>
  </mergeCells>
  <pageMargins left="0.7" right="0.7" top="0.75" bottom="0.75" header="0.3" footer="0.3"/>
  <pageSetup scale="85" orientation="portrait" r:id="rId1"/>
  <headerFooter>
    <oddFooter>&amp;C&amp;"Times New Roman,Regular"&amp;10 1</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47"/>
  <sheetViews>
    <sheetView workbookViewId="0">
      <selection activeCell="J19" sqref="J18:J19"/>
    </sheetView>
  </sheetViews>
  <sheetFormatPr defaultRowHeight="15" x14ac:dyDescent="0.25"/>
  <cols>
    <col min="1" max="1" width="24.28515625" customWidth="1"/>
  </cols>
  <sheetData>
    <row r="1" spans="1:7" x14ac:dyDescent="0.25">
      <c r="A1" s="149" t="s">
        <v>431</v>
      </c>
      <c r="B1" s="150"/>
      <c r="C1" s="150"/>
      <c r="D1" s="150"/>
      <c r="E1" s="150"/>
      <c r="F1" s="150"/>
      <c r="G1" s="150"/>
    </row>
    <row r="2" spans="1:7" x14ac:dyDescent="0.25">
      <c r="A2" s="149" t="s">
        <v>321</v>
      </c>
      <c r="B2" s="150"/>
      <c r="C2" s="150"/>
      <c r="D2" s="150"/>
      <c r="E2" s="150"/>
      <c r="F2" s="150"/>
      <c r="G2" s="150"/>
    </row>
    <row r="3" spans="1:7" x14ac:dyDescent="0.25">
      <c r="A3" s="149" t="s">
        <v>616</v>
      </c>
      <c r="B3" s="150"/>
      <c r="C3" s="150"/>
      <c r="D3" s="150"/>
      <c r="E3" s="150"/>
      <c r="F3" s="150"/>
      <c r="G3" s="150"/>
    </row>
    <row r="4" spans="1:7" x14ac:dyDescent="0.25">
      <c r="A4" s="150"/>
      <c r="B4" s="150"/>
      <c r="C4" s="150"/>
      <c r="D4" s="150"/>
      <c r="E4" s="150"/>
      <c r="F4" s="150"/>
      <c r="G4" s="150"/>
    </row>
    <row r="5" spans="1:7" x14ac:dyDescent="0.25">
      <c r="A5" s="151" t="s">
        <v>388</v>
      </c>
      <c r="B5" s="150"/>
      <c r="C5" s="150"/>
      <c r="D5" s="150"/>
      <c r="E5" s="150"/>
      <c r="F5" s="150"/>
      <c r="G5" s="150"/>
    </row>
    <row r="6" spans="1:7" x14ac:dyDescent="0.25">
      <c r="A6" s="151" t="s">
        <v>772</v>
      </c>
      <c r="B6" s="150"/>
      <c r="C6" s="150"/>
      <c r="D6" s="150"/>
      <c r="E6" s="150"/>
      <c r="F6" s="150"/>
      <c r="G6" s="150"/>
    </row>
    <row r="7" spans="1:7" x14ac:dyDescent="0.25">
      <c r="A7" s="152" t="s">
        <v>379</v>
      </c>
      <c r="B7" s="150"/>
      <c r="C7" s="150"/>
      <c r="D7" s="150"/>
      <c r="E7" s="150"/>
      <c r="F7" s="150"/>
      <c r="G7" s="150"/>
    </row>
    <row r="8" spans="1:7" x14ac:dyDescent="0.25">
      <c r="A8" s="152" t="s">
        <v>767</v>
      </c>
      <c r="B8" s="150"/>
      <c r="C8" s="150"/>
      <c r="D8" s="150"/>
      <c r="E8" s="150"/>
      <c r="F8" s="150"/>
      <c r="G8" s="150"/>
    </row>
    <row r="9" spans="1:7" x14ac:dyDescent="0.25">
      <c r="A9" s="152" t="s">
        <v>354</v>
      </c>
      <c r="B9" s="150"/>
      <c r="C9" s="150"/>
      <c r="D9" s="150"/>
      <c r="E9" s="150"/>
      <c r="F9" s="150"/>
      <c r="G9" s="150"/>
    </row>
    <row r="10" spans="1:7" x14ac:dyDescent="0.25">
      <c r="A10" s="152" t="s">
        <v>355</v>
      </c>
      <c r="B10" s="150"/>
      <c r="C10" s="150"/>
      <c r="D10" s="150"/>
      <c r="E10" s="150"/>
      <c r="F10" s="150"/>
      <c r="G10" s="150"/>
    </row>
    <row r="11" spans="1:7" x14ac:dyDescent="0.25">
      <c r="A11" s="150"/>
      <c r="B11" s="150"/>
      <c r="C11" s="150"/>
      <c r="D11" s="150"/>
      <c r="E11" s="150"/>
      <c r="F11" s="150"/>
      <c r="G11" s="150"/>
    </row>
    <row r="12" spans="1:7" x14ac:dyDescent="0.25">
      <c r="A12" s="151" t="s">
        <v>380</v>
      </c>
      <c r="B12" s="150"/>
      <c r="C12" s="150"/>
      <c r="D12" s="150"/>
      <c r="E12" s="150"/>
      <c r="F12" s="150"/>
      <c r="G12" s="150"/>
    </row>
    <row r="13" spans="1:7" x14ac:dyDescent="0.25">
      <c r="A13" s="150"/>
      <c r="B13" s="150"/>
      <c r="C13" s="150"/>
      <c r="D13" s="150"/>
      <c r="E13" s="150"/>
      <c r="F13" s="150"/>
      <c r="G13" s="150"/>
    </row>
    <row r="14" spans="1:7" x14ac:dyDescent="0.25">
      <c r="A14" s="152" t="s">
        <v>773</v>
      </c>
      <c r="B14" s="150"/>
      <c r="C14" s="150"/>
      <c r="D14" s="150"/>
      <c r="E14" s="150"/>
      <c r="F14" s="150"/>
      <c r="G14" s="150"/>
    </row>
    <row r="15" spans="1:7" x14ac:dyDescent="0.25">
      <c r="A15" s="152" t="s">
        <v>774</v>
      </c>
      <c r="B15" s="150"/>
      <c r="C15" s="150"/>
      <c r="D15" s="150"/>
      <c r="E15" s="150"/>
      <c r="F15" s="150"/>
      <c r="G15" s="150"/>
    </row>
    <row r="16" spans="1:7" x14ac:dyDescent="0.25">
      <c r="A16" s="152" t="s">
        <v>381</v>
      </c>
      <c r="B16" s="150"/>
      <c r="C16" s="150"/>
      <c r="D16" s="150"/>
      <c r="E16" s="150"/>
      <c r="F16" s="150"/>
      <c r="G16" s="150"/>
    </row>
    <row r="17" spans="1:7" x14ac:dyDescent="0.25">
      <c r="A17" s="152" t="s">
        <v>356</v>
      </c>
      <c r="B17" s="150"/>
      <c r="C17" s="150"/>
      <c r="D17" s="150"/>
      <c r="E17" s="150"/>
      <c r="F17" s="150"/>
      <c r="G17" s="150"/>
    </row>
    <row r="18" spans="1:7" x14ac:dyDescent="0.25">
      <c r="A18" s="152" t="s">
        <v>357</v>
      </c>
      <c r="B18" s="150"/>
      <c r="C18" s="150"/>
      <c r="D18" s="150"/>
      <c r="E18" s="150"/>
      <c r="F18" s="150"/>
      <c r="G18" s="150"/>
    </row>
    <row r="19" spans="1:7" x14ac:dyDescent="0.25">
      <c r="A19" s="152" t="s">
        <v>358</v>
      </c>
      <c r="B19" s="150"/>
      <c r="C19" s="150"/>
      <c r="D19" s="150"/>
      <c r="E19" s="150"/>
      <c r="F19" s="150"/>
      <c r="G19" s="150"/>
    </row>
    <row r="20" spans="1:7" x14ac:dyDescent="0.25">
      <c r="A20" s="153" t="s">
        <v>359</v>
      </c>
      <c r="B20" s="150"/>
      <c r="C20" s="150"/>
      <c r="D20" s="150"/>
      <c r="E20" s="150"/>
      <c r="F20" s="150"/>
      <c r="G20" s="150"/>
    </row>
    <row r="21" spans="1:7" x14ac:dyDescent="0.25">
      <c r="A21" s="151" t="s">
        <v>360</v>
      </c>
      <c r="B21" s="150"/>
      <c r="C21" s="150"/>
      <c r="D21" s="150"/>
      <c r="E21" s="150"/>
      <c r="F21" s="150"/>
      <c r="G21" s="150"/>
    </row>
    <row r="22" spans="1:7" x14ac:dyDescent="0.25">
      <c r="A22" s="152" t="s">
        <v>361</v>
      </c>
      <c r="B22" s="150"/>
      <c r="C22" s="150"/>
      <c r="D22" s="150"/>
      <c r="E22" s="150"/>
      <c r="F22" s="150"/>
      <c r="G22" s="150"/>
    </row>
    <row r="23" spans="1:7" x14ac:dyDescent="0.25">
      <c r="A23" s="152" t="s">
        <v>362</v>
      </c>
      <c r="B23" s="150"/>
      <c r="C23" s="150"/>
      <c r="D23" s="150"/>
      <c r="E23" s="150"/>
      <c r="F23" s="150"/>
      <c r="G23" s="150"/>
    </row>
    <row r="24" spans="1:7" x14ac:dyDescent="0.25">
      <c r="A24" s="152" t="s">
        <v>382</v>
      </c>
      <c r="B24" s="150"/>
      <c r="C24" s="150"/>
      <c r="D24" s="150"/>
      <c r="E24" s="150"/>
      <c r="F24" s="150"/>
      <c r="G24" s="150"/>
    </row>
    <row r="25" spans="1:7" x14ac:dyDescent="0.25">
      <c r="A25" s="152" t="s">
        <v>363</v>
      </c>
      <c r="B25" s="150"/>
      <c r="C25" s="150"/>
      <c r="D25" s="150"/>
      <c r="E25" s="150"/>
      <c r="F25" s="150"/>
      <c r="G25" s="150"/>
    </row>
    <row r="26" spans="1:7" x14ac:dyDescent="0.25">
      <c r="A26" s="150"/>
      <c r="B26" s="150"/>
      <c r="C26" s="150"/>
      <c r="D26" s="150"/>
      <c r="E26" s="150"/>
      <c r="F26" s="150"/>
      <c r="G26" s="150"/>
    </row>
    <row r="27" spans="1:7" x14ac:dyDescent="0.25">
      <c r="A27" s="152" t="s">
        <v>364</v>
      </c>
      <c r="B27" s="150"/>
      <c r="C27" s="150"/>
      <c r="D27" s="150"/>
      <c r="E27" s="150"/>
      <c r="F27" s="150"/>
      <c r="G27" s="150"/>
    </row>
    <row r="28" spans="1:7" x14ac:dyDescent="0.25">
      <c r="A28" s="152" t="s">
        <v>365</v>
      </c>
      <c r="B28" s="150"/>
      <c r="C28" s="150"/>
      <c r="D28" s="150"/>
      <c r="E28" s="150"/>
      <c r="F28" s="150"/>
      <c r="G28" s="150"/>
    </row>
    <row r="29" spans="1:7" x14ac:dyDescent="0.25">
      <c r="A29" s="152" t="s">
        <v>366</v>
      </c>
      <c r="B29" s="150"/>
      <c r="C29" s="150"/>
      <c r="D29" s="150"/>
      <c r="E29" s="150"/>
      <c r="F29" s="150"/>
      <c r="G29" s="150"/>
    </row>
    <row r="30" spans="1:7" x14ac:dyDescent="0.25">
      <c r="A30" s="152" t="s">
        <v>367</v>
      </c>
      <c r="B30" s="150"/>
      <c r="C30" s="150"/>
      <c r="D30" s="150"/>
      <c r="E30" s="150"/>
      <c r="F30" s="150"/>
      <c r="G30" s="150"/>
    </row>
    <row r="31" spans="1:7" x14ac:dyDescent="0.25">
      <c r="A31" s="152" t="s">
        <v>368</v>
      </c>
      <c r="B31" s="150"/>
      <c r="C31" s="150"/>
      <c r="D31" s="150"/>
      <c r="E31" s="150"/>
      <c r="F31" s="150"/>
      <c r="G31" s="150"/>
    </row>
    <row r="32" spans="1:7" x14ac:dyDescent="0.25">
      <c r="A32" s="152" t="s">
        <v>369</v>
      </c>
      <c r="B32" s="150"/>
      <c r="C32" s="150"/>
      <c r="D32" s="150"/>
      <c r="E32" s="150"/>
      <c r="F32" s="150"/>
      <c r="G32" s="150"/>
    </row>
    <row r="33" spans="1:7" x14ac:dyDescent="0.25">
      <c r="A33" s="152" t="s">
        <v>370</v>
      </c>
      <c r="B33" s="150"/>
      <c r="C33" s="150"/>
      <c r="D33" s="150"/>
      <c r="E33" s="150"/>
      <c r="F33" s="150"/>
      <c r="G33" s="150"/>
    </row>
    <row r="34" spans="1:7" x14ac:dyDescent="0.25">
      <c r="A34" s="152" t="s">
        <v>371</v>
      </c>
      <c r="B34" s="150"/>
      <c r="C34" s="150"/>
      <c r="D34" s="150"/>
      <c r="E34" s="150"/>
      <c r="F34" s="150"/>
      <c r="G34" s="150"/>
    </row>
    <row r="35" spans="1:7" x14ac:dyDescent="0.25">
      <c r="A35" s="152" t="s">
        <v>372</v>
      </c>
      <c r="B35" s="150"/>
      <c r="C35" s="150"/>
      <c r="D35" s="150"/>
      <c r="E35" s="150"/>
      <c r="F35" s="150"/>
      <c r="G35" s="150"/>
    </row>
    <row r="36" spans="1:7" x14ac:dyDescent="0.25">
      <c r="A36" s="150"/>
      <c r="B36" s="150"/>
      <c r="C36" s="150"/>
      <c r="D36" s="150"/>
      <c r="E36" s="150"/>
      <c r="F36" s="150"/>
      <c r="G36" s="150"/>
    </row>
    <row r="37" spans="1:7" x14ac:dyDescent="0.25">
      <c r="A37" s="160" t="s">
        <v>373</v>
      </c>
      <c r="B37" s="150"/>
      <c r="C37" s="150"/>
      <c r="D37" s="150"/>
      <c r="E37" s="150"/>
      <c r="F37" s="150"/>
      <c r="G37" s="150"/>
    </row>
    <row r="38" spans="1:7" x14ac:dyDescent="0.25">
      <c r="A38" s="152" t="s">
        <v>374</v>
      </c>
      <c r="B38" s="150"/>
      <c r="C38" s="150"/>
      <c r="D38" s="150"/>
      <c r="E38" s="150"/>
      <c r="F38" s="150"/>
      <c r="G38" s="150"/>
    </row>
    <row r="39" spans="1:7" x14ac:dyDescent="0.25">
      <c r="A39" s="152" t="s">
        <v>375</v>
      </c>
      <c r="B39" s="150"/>
      <c r="C39" s="150"/>
      <c r="D39" s="150"/>
      <c r="E39" s="150"/>
      <c r="F39" s="150"/>
      <c r="G39" s="150"/>
    </row>
    <row r="40" spans="1:7" x14ac:dyDescent="0.25">
      <c r="A40" s="153" t="s">
        <v>376</v>
      </c>
      <c r="B40" s="150"/>
      <c r="C40" s="150"/>
      <c r="D40" s="150"/>
      <c r="E40" s="150"/>
      <c r="F40" s="150"/>
      <c r="G40" s="150"/>
    </row>
    <row r="41" spans="1:7" ht="6.75" customHeight="1" x14ac:dyDescent="0.25">
      <c r="A41" s="150"/>
      <c r="B41" s="150"/>
      <c r="C41" s="150"/>
      <c r="D41" s="150"/>
      <c r="E41" s="150"/>
      <c r="F41" s="150"/>
      <c r="G41" s="150"/>
    </row>
    <row r="42" spans="1:7" x14ac:dyDescent="0.25">
      <c r="A42" s="160" t="s">
        <v>110</v>
      </c>
      <c r="B42" s="150"/>
      <c r="C42" s="150"/>
      <c r="D42" s="150"/>
      <c r="E42" s="150"/>
      <c r="F42" s="150"/>
      <c r="G42" s="150"/>
    </row>
    <row r="43" spans="1:7" x14ac:dyDescent="0.25">
      <c r="A43" s="152" t="s">
        <v>377</v>
      </c>
      <c r="B43" s="150"/>
      <c r="C43" s="150"/>
      <c r="D43" s="150"/>
      <c r="E43" s="150"/>
      <c r="F43" s="150"/>
      <c r="G43" s="150"/>
    </row>
    <row r="44" spans="1:7" x14ac:dyDescent="0.25">
      <c r="A44" s="152" t="s">
        <v>771</v>
      </c>
      <c r="B44" s="150"/>
      <c r="C44" s="150"/>
      <c r="D44" s="150"/>
      <c r="E44" s="150"/>
      <c r="F44" s="150"/>
      <c r="G44" s="150"/>
    </row>
    <row r="45" spans="1:7" x14ac:dyDescent="0.25">
      <c r="A45" s="152" t="s">
        <v>378</v>
      </c>
      <c r="B45" s="150"/>
      <c r="C45" s="150"/>
      <c r="D45" s="150"/>
      <c r="E45" s="150"/>
      <c r="F45" s="150"/>
      <c r="G45" s="150"/>
    </row>
    <row r="46" spans="1:7" x14ac:dyDescent="0.25">
      <c r="A46" s="152" t="s">
        <v>383</v>
      </c>
      <c r="B46" s="150"/>
      <c r="C46" s="150"/>
      <c r="D46" s="150"/>
      <c r="E46" s="150"/>
      <c r="F46" s="150"/>
      <c r="G46" s="150"/>
    </row>
    <row r="47" spans="1:7" x14ac:dyDescent="0.25">
      <c r="A47" s="150"/>
      <c r="B47" s="150"/>
      <c r="C47" s="150"/>
      <c r="D47" s="150"/>
      <c r="E47" s="150"/>
      <c r="F47" s="150"/>
      <c r="G47" s="150"/>
    </row>
  </sheetData>
  <pageMargins left="0.7" right="0.7" top="0.75" bottom="0.75" header="0.3" footer="0.3"/>
  <pageSetup orientation="portrait" horizontalDpi="360" verticalDpi="36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27"/>
  <sheetViews>
    <sheetView workbookViewId="0">
      <selection activeCell="O15" sqref="O15"/>
    </sheetView>
  </sheetViews>
  <sheetFormatPr defaultRowHeight="15" x14ac:dyDescent="0.25"/>
  <cols>
    <col min="1" max="1" width="3.85546875" customWidth="1"/>
  </cols>
  <sheetData>
    <row r="1" spans="1:9" x14ac:dyDescent="0.25">
      <c r="A1" s="149" t="s">
        <v>431</v>
      </c>
      <c r="B1" s="150"/>
      <c r="C1" s="150"/>
      <c r="D1" s="150"/>
      <c r="E1" s="150"/>
      <c r="F1" s="150"/>
      <c r="G1" s="150"/>
      <c r="H1" s="150"/>
      <c r="I1" s="150"/>
    </row>
    <row r="2" spans="1:9" x14ac:dyDescent="0.25">
      <c r="A2" s="149" t="s">
        <v>321</v>
      </c>
      <c r="B2" s="150"/>
      <c r="C2" s="150"/>
      <c r="D2" s="150"/>
      <c r="E2" s="150"/>
      <c r="F2" s="150"/>
      <c r="G2" s="150"/>
      <c r="H2" s="150"/>
      <c r="I2" s="150"/>
    </row>
    <row r="3" spans="1:9" x14ac:dyDescent="0.25">
      <c r="A3" s="149" t="s">
        <v>616</v>
      </c>
      <c r="B3" s="150"/>
      <c r="C3" s="150"/>
      <c r="D3" s="150"/>
      <c r="E3" s="150"/>
      <c r="F3" s="150"/>
      <c r="G3" s="150"/>
      <c r="H3" s="150"/>
      <c r="I3" s="150"/>
    </row>
    <row r="4" spans="1:9" x14ac:dyDescent="0.25">
      <c r="A4" s="150"/>
      <c r="B4" s="150"/>
      <c r="C4" s="150"/>
      <c r="D4" s="150"/>
      <c r="E4" s="150"/>
      <c r="F4" s="150"/>
      <c r="G4" s="150"/>
      <c r="H4" s="150"/>
      <c r="I4" s="150"/>
    </row>
    <row r="5" spans="1:9" x14ac:dyDescent="0.25">
      <c r="A5" s="150"/>
      <c r="B5" s="150"/>
      <c r="C5" s="150"/>
      <c r="D5" s="150"/>
      <c r="E5" s="150"/>
      <c r="F5" s="150"/>
      <c r="G5" s="150"/>
      <c r="H5" s="150"/>
      <c r="I5" s="150"/>
    </row>
    <row r="6" spans="1:9" x14ac:dyDescent="0.25">
      <c r="A6" s="151" t="s">
        <v>388</v>
      </c>
      <c r="B6" s="150"/>
      <c r="C6" s="150"/>
      <c r="D6" s="150"/>
      <c r="E6" s="150"/>
      <c r="F6" s="150"/>
      <c r="G6" s="150"/>
      <c r="H6" s="150"/>
      <c r="I6" s="150"/>
    </row>
    <row r="7" spans="1:9" x14ac:dyDescent="0.25">
      <c r="A7" s="151"/>
      <c r="B7" s="150"/>
      <c r="C7" s="150"/>
      <c r="D7" s="150"/>
      <c r="E7" s="150"/>
      <c r="F7" s="150"/>
      <c r="G7" s="150"/>
      <c r="H7" s="150"/>
      <c r="I7" s="150"/>
    </row>
    <row r="8" spans="1:9" x14ac:dyDescent="0.25">
      <c r="A8" s="151" t="s">
        <v>434</v>
      </c>
      <c r="B8" s="150"/>
      <c r="C8" s="150"/>
      <c r="D8" s="150"/>
      <c r="E8" s="150"/>
      <c r="F8" s="150"/>
      <c r="G8" s="150"/>
      <c r="H8" s="150"/>
      <c r="I8" s="150"/>
    </row>
    <row r="9" spans="1:9" x14ac:dyDescent="0.25">
      <c r="A9" s="150"/>
      <c r="B9" s="150"/>
      <c r="C9" s="150"/>
      <c r="D9" s="150"/>
      <c r="E9" s="150"/>
      <c r="F9" s="150"/>
      <c r="G9" s="150"/>
      <c r="H9" s="150"/>
      <c r="I9" s="150"/>
    </row>
    <row r="10" spans="1:9" x14ac:dyDescent="0.25">
      <c r="A10" s="150"/>
      <c r="B10" s="150"/>
      <c r="C10" s="150"/>
      <c r="D10" s="150"/>
      <c r="E10" s="150"/>
      <c r="F10" s="150"/>
      <c r="G10" s="150"/>
      <c r="H10" s="150"/>
      <c r="I10" s="150"/>
    </row>
    <row r="11" spans="1:9" x14ac:dyDescent="0.25">
      <c r="A11" s="150"/>
      <c r="B11" s="150"/>
      <c r="C11" s="150"/>
      <c r="D11" s="150"/>
      <c r="E11" s="150"/>
      <c r="F11" s="150"/>
      <c r="G11" s="150"/>
      <c r="H11" s="150"/>
      <c r="I11" s="150"/>
    </row>
    <row r="12" spans="1:9" x14ac:dyDescent="0.25">
      <c r="A12" s="150"/>
      <c r="B12" s="150"/>
      <c r="C12" s="150"/>
      <c r="D12" s="150"/>
      <c r="E12" s="150"/>
      <c r="F12" s="150"/>
      <c r="G12" s="150"/>
      <c r="H12" s="150"/>
      <c r="I12" s="150"/>
    </row>
    <row r="13" spans="1:9" x14ac:dyDescent="0.25">
      <c r="A13" s="151" t="s">
        <v>405</v>
      </c>
      <c r="B13" s="150"/>
      <c r="C13" s="150"/>
      <c r="D13" s="150"/>
      <c r="E13" s="150"/>
      <c r="F13" s="150"/>
      <c r="G13" s="150"/>
      <c r="H13" s="150"/>
      <c r="I13" s="150"/>
    </row>
    <row r="14" spans="1:9" x14ac:dyDescent="0.25">
      <c r="A14" s="150"/>
      <c r="B14" s="150"/>
      <c r="C14" s="150"/>
      <c r="D14" s="150"/>
      <c r="E14" s="150"/>
      <c r="F14" s="150"/>
      <c r="G14" s="150"/>
      <c r="H14" s="150"/>
      <c r="I14" s="150"/>
    </row>
    <row r="15" spans="1:9" x14ac:dyDescent="0.25">
      <c r="A15" s="152" t="s">
        <v>401</v>
      </c>
      <c r="B15" s="150"/>
      <c r="C15" s="150"/>
      <c r="D15" s="150"/>
      <c r="E15" s="150"/>
      <c r="F15" s="150"/>
      <c r="G15" s="150"/>
      <c r="H15" s="150"/>
      <c r="I15" s="150"/>
    </row>
    <row r="16" spans="1:9" x14ac:dyDescent="0.25">
      <c r="A16" s="150"/>
      <c r="B16" s="150"/>
      <c r="C16" s="150"/>
      <c r="D16" s="150"/>
      <c r="E16" s="150"/>
      <c r="F16" s="150"/>
      <c r="G16" s="150"/>
      <c r="H16" s="150"/>
      <c r="I16" s="150"/>
    </row>
    <row r="17" spans="1:9" x14ac:dyDescent="0.25">
      <c r="A17" s="153" t="s">
        <v>348</v>
      </c>
      <c r="B17" s="152" t="s">
        <v>402</v>
      </c>
      <c r="C17" s="150"/>
      <c r="D17" s="150"/>
      <c r="E17" s="150"/>
      <c r="F17" s="150"/>
      <c r="G17" s="150"/>
      <c r="H17" s="150"/>
      <c r="I17" s="150"/>
    </row>
    <row r="18" spans="1:9" x14ac:dyDescent="0.25">
      <c r="A18" s="150"/>
      <c r="B18" s="152" t="s">
        <v>349</v>
      </c>
      <c r="C18" s="150"/>
      <c r="D18" s="150"/>
      <c r="E18" s="150"/>
      <c r="F18" s="150"/>
      <c r="G18" s="150"/>
      <c r="H18" s="150"/>
      <c r="I18" s="150"/>
    </row>
    <row r="19" spans="1:9" x14ac:dyDescent="0.25">
      <c r="A19" s="153" t="s">
        <v>350</v>
      </c>
      <c r="B19" s="152" t="s">
        <v>386</v>
      </c>
      <c r="C19" s="150"/>
      <c r="D19" s="150"/>
      <c r="E19" s="150"/>
      <c r="F19" s="150"/>
      <c r="G19" s="150"/>
      <c r="H19" s="150"/>
      <c r="I19" s="150"/>
    </row>
    <row r="20" spans="1:9" x14ac:dyDescent="0.25">
      <c r="A20" s="150"/>
      <c r="B20" s="152" t="s">
        <v>387</v>
      </c>
      <c r="C20" s="150"/>
      <c r="D20" s="150"/>
      <c r="E20" s="150"/>
      <c r="F20" s="150"/>
      <c r="G20" s="150"/>
      <c r="H20" s="150"/>
      <c r="I20" s="150"/>
    </row>
    <row r="21" spans="1:9" x14ac:dyDescent="0.25">
      <c r="A21" s="153" t="s">
        <v>351</v>
      </c>
      <c r="B21" s="154" t="s">
        <v>426</v>
      </c>
      <c r="C21" s="150"/>
      <c r="D21" s="150"/>
      <c r="E21" s="150"/>
      <c r="F21" s="150"/>
      <c r="G21" s="150"/>
      <c r="H21" s="150"/>
      <c r="I21" s="150"/>
    </row>
    <row r="22" spans="1:9" x14ac:dyDescent="0.25">
      <c r="A22" s="150"/>
      <c r="B22" s="152" t="s">
        <v>352</v>
      </c>
      <c r="C22" s="150"/>
      <c r="D22" s="150"/>
      <c r="E22" s="150"/>
      <c r="F22" s="150"/>
      <c r="G22" s="150"/>
      <c r="H22" s="150"/>
      <c r="I22" s="150"/>
    </row>
    <row r="23" spans="1:9" x14ac:dyDescent="0.25">
      <c r="A23" s="150"/>
      <c r="B23" s="150"/>
      <c r="C23" s="150"/>
      <c r="D23" s="150"/>
      <c r="E23" s="150"/>
      <c r="F23" s="150"/>
      <c r="G23" s="150"/>
      <c r="H23" s="150"/>
      <c r="I23" s="150"/>
    </row>
    <row r="24" spans="1:9" x14ac:dyDescent="0.25">
      <c r="A24" s="150"/>
      <c r="B24" s="150"/>
      <c r="C24" s="150"/>
      <c r="D24" s="150"/>
      <c r="E24" s="150"/>
      <c r="F24" s="150"/>
      <c r="G24" s="150"/>
      <c r="H24" s="150"/>
      <c r="I24" s="150"/>
    </row>
    <row r="25" spans="1:9" x14ac:dyDescent="0.25">
      <c r="A25" s="150"/>
      <c r="B25" s="150"/>
      <c r="C25" s="150"/>
      <c r="D25" s="150"/>
      <c r="E25" s="150"/>
      <c r="F25" s="150"/>
      <c r="G25" s="150"/>
      <c r="H25" s="150"/>
      <c r="I25" s="150"/>
    </row>
    <row r="26" spans="1:9" x14ac:dyDescent="0.25">
      <c r="A26" s="151" t="s">
        <v>404</v>
      </c>
      <c r="B26" s="150"/>
      <c r="C26" s="150"/>
      <c r="D26" s="150"/>
      <c r="E26" s="150"/>
      <c r="F26" s="150"/>
      <c r="G26" s="150"/>
      <c r="H26" s="150"/>
      <c r="I26" s="150"/>
    </row>
    <row r="27" spans="1:9" x14ac:dyDescent="0.25">
      <c r="A27" s="151" t="s">
        <v>384</v>
      </c>
      <c r="B27" s="150"/>
      <c r="C27" s="150"/>
      <c r="D27" s="150"/>
      <c r="E27" s="150"/>
      <c r="F27" s="150"/>
      <c r="G27" s="150"/>
      <c r="H27" s="150"/>
      <c r="I27" s="150"/>
    </row>
  </sheetData>
  <pageMargins left="0.7" right="0.7" top="0.75" bottom="0.75" header="0.3" footer="0.3"/>
  <pageSetup orientation="portrait" horizontalDpi="360" verticalDpi="36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22"/>
  <sheetViews>
    <sheetView zoomScale="90" zoomScaleNormal="90" workbookViewId="0">
      <selection activeCell="J17" sqref="J17"/>
    </sheetView>
  </sheetViews>
  <sheetFormatPr defaultRowHeight="15.75" x14ac:dyDescent="0.25"/>
  <cols>
    <col min="1" max="1" width="38.7109375" style="183" customWidth="1"/>
    <col min="2" max="2" width="12.7109375" style="183" customWidth="1"/>
    <col min="3" max="3" width="14.42578125" style="183" customWidth="1"/>
  </cols>
  <sheetData>
    <row r="1" spans="1:3" x14ac:dyDescent="0.25">
      <c r="A1" s="184" t="str">
        <f>Contents!B1</f>
        <v>Maasai Mara  University Christian Union</v>
      </c>
    </row>
    <row r="2" spans="1:3" x14ac:dyDescent="0.25">
      <c r="A2" s="184" t="s">
        <v>66</v>
      </c>
      <c r="B2" s="185"/>
      <c r="C2" s="185"/>
    </row>
    <row r="3" spans="1:3" x14ac:dyDescent="0.25">
      <c r="A3" s="184" t="str">
        <f>Contents!B3</f>
        <v>As at 31st October 2025</v>
      </c>
      <c r="B3" s="185"/>
      <c r="C3" s="185"/>
    </row>
    <row r="4" spans="1:3" x14ac:dyDescent="0.25">
      <c r="A4" s="186"/>
      <c r="B4" s="185"/>
      <c r="C4" s="185"/>
    </row>
    <row r="5" spans="1:3" x14ac:dyDescent="0.25">
      <c r="A5" s="185"/>
      <c r="B5" s="184" t="s">
        <v>20</v>
      </c>
      <c r="C5" s="187">
        <v>2025</v>
      </c>
    </row>
    <row r="6" spans="1:3" x14ac:dyDescent="0.25">
      <c r="A6" s="185"/>
      <c r="B6" s="188"/>
      <c r="C6" s="189" t="s">
        <v>21</v>
      </c>
    </row>
    <row r="7" spans="1:3" x14ac:dyDescent="0.25">
      <c r="A7" s="185" t="s">
        <v>424</v>
      </c>
      <c r="B7" s="190" t="s">
        <v>92</v>
      </c>
      <c r="C7" s="191">
        <f>'CU Income Summary'!O5</f>
        <v>1025568.67</v>
      </c>
    </row>
    <row r="8" spans="1:3" ht="16.5" thickBot="1" x14ac:dyDescent="0.3">
      <c r="A8" s="184" t="s">
        <v>23</v>
      </c>
      <c r="B8" s="190"/>
      <c r="C8" s="192">
        <f>C7</f>
        <v>1025568.67</v>
      </c>
    </row>
    <row r="9" spans="1:3" ht="16.5" thickTop="1" x14ac:dyDescent="0.25">
      <c r="A9" s="193" t="s">
        <v>250</v>
      </c>
      <c r="B9" s="190"/>
      <c r="C9" s="190"/>
    </row>
    <row r="10" spans="1:3" x14ac:dyDescent="0.25">
      <c r="A10" s="185" t="s">
        <v>251</v>
      </c>
      <c r="B10" s="190" t="s">
        <v>225</v>
      </c>
      <c r="C10" s="194">
        <f>'Note 2.'!D12</f>
        <v>511973</v>
      </c>
    </row>
    <row r="11" spans="1:3" x14ac:dyDescent="0.25">
      <c r="A11" s="185"/>
      <c r="B11" s="190"/>
      <c r="C11" s="190"/>
    </row>
    <row r="12" spans="1:3" x14ac:dyDescent="0.25">
      <c r="A12" s="185" t="s">
        <v>252</v>
      </c>
      <c r="B12" s="190" t="s">
        <v>134</v>
      </c>
      <c r="C12" s="194">
        <f>'Note 2.'!D34</f>
        <v>660848</v>
      </c>
    </row>
    <row r="13" spans="1:3" x14ac:dyDescent="0.25">
      <c r="A13" s="185"/>
      <c r="B13" s="185"/>
      <c r="C13" s="185"/>
    </row>
    <row r="14" spans="1:3" x14ac:dyDescent="0.25">
      <c r="A14" s="185" t="s">
        <v>253</v>
      </c>
      <c r="B14" s="190" t="s">
        <v>90</v>
      </c>
      <c r="C14" s="190">
        <f>'Note 2.'!D40</f>
        <v>4858</v>
      </c>
    </row>
    <row r="15" spans="1:3" x14ac:dyDescent="0.25">
      <c r="A15" s="185"/>
      <c r="B15" s="190"/>
      <c r="C15" s="190"/>
    </row>
    <row r="16" spans="1:3" x14ac:dyDescent="0.25">
      <c r="A16" s="185" t="s">
        <v>37</v>
      </c>
      <c r="B16" s="187" t="s">
        <v>91</v>
      </c>
      <c r="C16" s="195">
        <f>'Note 1a.'!G31</f>
        <v>183556.75</v>
      </c>
    </row>
    <row r="17" spans="1:3" ht="16.5" thickBot="1" x14ac:dyDescent="0.3">
      <c r="A17" s="184" t="s">
        <v>23</v>
      </c>
      <c r="B17" s="190"/>
      <c r="C17" s="192">
        <f>SUM(C10:C16)</f>
        <v>1361235.75</v>
      </c>
    </row>
    <row r="18" spans="1:3" ht="16.5" thickTop="1" x14ac:dyDescent="0.25">
      <c r="A18" s="185"/>
      <c r="B18" s="190"/>
      <c r="C18" s="190"/>
    </row>
    <row r="19" spans="1:3" ht="16.5" thickBot="1" x14ac:dyDescent="0.3">
      <c r="A19" s="184" t="s">
        <v>762</v>
      </c>
      <c r="B19" s="190"/>
      <c r="C19" s="196">
        <f>C8-C17</f>
        <v>-335667.07999999996</v>
      </c>
    </row>
    <row r="20" spans="1:3" ht="16.5" thickTop="1" x14ac:dyDescent="0.25">
      <c r="A20" s="185"/>
      <c r="B20" s="190"/>
      <c r="C20" s="190"/>
    </row>
    <row r="21" spans="1:3" x14ac:dyDescent="0.25">
      <c r="A21" s="185"/>
      <c r="C21" s="197"/>
    </row>
    <row r="22" spans="1:3" x14ac:dyDescent="0.25">
      <c r="A22" s="185"/>
    </row>
  </sheetData>
  <pageMargins left="0.7" right="0.7" top="0.75" bottom="0.75" header="0.3" footer="0.3"/>
  <pageSetup orientation="portrait" horizontalDpi="360" verticalDpi="360" r:id="rId1"/>
  <headerFooter>
    <oddFooter>&amp;C&amp;"Times New Roman,Regular"&amp;10 3</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1"/>
  <sheetViews>
    <sheetView zoomScale="80" zoomScaleNormal="80" workbookViewId="0">
      <selection activeCell="I19" sqref="I19"/>
    </sheetView>
  </sheetViews>
  <sheetFormatPr defaultRowHeight="15.75" x14ac:dyDescent="0.25"/>
  <cols>
    <col min="1" max="1" width="33.140625" style="183" customWidth="1"/>
    <col min="2" max="2" width="35.7109375" style="183" customWidth="1"/>
    <col min="3" max="3" width="16.28515625" style="183" customWidth="1"/>
    <col min="5" max="5" width="10.5703125" bestFit="1" customWidth="1"/>
    <col min="6" max="6" width="13.85546875" bestFit="1" customWidth="1"/>
  </cols>
  <sheetData>
    <row r="1" spans="1:3" x14ac:dyDescent="0.25">
      <c r="A1" s="184" t="str">
        <f>Contents!B1</f>
        <v>Maasai Mara  University Christian Union</v>
      </c>
    </row>
    <row r="2" spans="1:3" x14ac:dyDescent="0.25">
      <c r="A2" s="184" t="s">
        <v>65</v>
      </c>
      <c r="B2" s="190"/>
      <c r="C2" s="190"/>
    </row>
    <row r="3" spans="1:3" x14ac:dyDescent="0.25">
      <c r="A3" s="184" t="str">
        <f>'Income &amp; Expense stmt'!A3</f>
        <v>As at 31st October 2025</v>
      </c>
      <c r="B3" s="190"/>
      <c r="C3" s="190"/>
    </row>
    <row r="4" spans="1:3" x14ac:dyDescent="0.25">
      <c r="A4" s="186"/>
      <c r="B4" s="190"/>
      <c r="C4" s="198" t="s">
        <v>406</v>
      </c>
    </row>
    <row r="5" spans="1:3" x14ac:dyDescent="0.25">
      <c r="A5" s="184" t="s">
        <v>25</v>
      </c>
      <c r="B5" s="187" t="s">
        <v>20</v>
      </c>
      <c r="C5" s="189" t="s">
        <v>21</v>
      </c>
    </row>
    <row r="6" spans="1:3" x14ac:dyDescent="0.25">
      <c r="A6" s="184" t="s">
        <v>26</v>
      </c>
      <c r="B6" s="187"/>
      <c r="C6" s="190"/>
    </row>
    <row r="7" spans="1:3" x14ac:dyDescent="0.25">
      <c r="A7" s="185" t="s">
        <v>27</v>
      </c>
      <c r="B7" s="187" t="s">
        <v>293</v>
      </c>
      <c r="C7" s="195">
        <f>'Note 1a.'!G33</f>
        <v>1592373.25</v>
      </c>
    </row>
    <row r="8" spans="1:3" x14ac:dyDescent="0.25">
      <c r="A8" s="185"/>
      <c r="B8" s="187"/>
      <c r="C8" s="195"/>
    </row>
    <row r="9" spans="1:3" x14ac:dyDescent="0.25">
      <c r="A9" s="184" t="s">
        <v>28</v>
      </c>
      <c r="B9" s="187"/>
      <c r="C9" s="195"/>
    </row>
    <row r="10" spans="1:3" x14ac:dyDescent="0.25">
      <c r="A10" s="185" t="s">
        <v>71</v>
      </c>
      <c r="B10" s="187" t="s">
        <v>290</v>
      </c>
      <c r="C10" s="195">
        <f>'Note 3'!D15</f>
        <v>49000</v>
      </c>
    </row>
    <row r="11" spans="1:3" x14ac:dyDescent="0.25">
      <c r="A11" s="185" t="s">
        <v>254</v>
      </c>
      <c r="B11" s="187" t="s">
        <v>316</v>
      </c>
      <c r="C11" s="195">
        <f>'Bank Summary'!G40</f>
        <v>147162.75</v>
      </c>
    </row>
    <row r="12" spans="1:3" x14ac:dyDescent="0.25">
      <c r="A12" s="185" t="s">
        <v>415</v>
      </c>
      <c r="B12" s="187" t="s">
        <v>317</v>
      </c>
      <c r="C12" s="195"/>
    </row>
    <row r="13" spans="1:3" x14ac:dyDescent="0.25">
      <c r="A13" s="185" t="s">
        <v>277</v>
      </c>
      <c r="B13" s="187" t="s">
        <v>416</v>
      </c>
      <c r="C13" s="195"/>
    </row>
    <row r="14" spans="1:3" x14ac:dyDescent="0.25">
      <c r="A14" s="186"/>
      <c r="B14" s="187"/>
      <c r="C14" s="199">
        <f>SUM(C10:C13)</f>
        <v>196162.75</v>
      </c>
    </row>
    <row r="15" spans="1:3" x14ac:dyDescent="0.25">
      <c r="A15" s="186"/>
      <c r="B15" s="187"/>
      <c r="C15" s="199"/>
    </row>
    <row r="16" spans="1:3" ht="16.5" thickBot="1" x14ac:dyDescent="0.3">
      <c r="A16" s="184" t="s">
        <v>29</v>
      </c>
      <c r="B16" s="187"/>
      <c r="C16" s="200">
        <f>C7+C14</f>
        <v>1788536</v>
      </c>
    </row>
    <row r="17" spans="1:6" ht="16.5" thickTop="1" x14ac:dyDescent="0.25">
      <c r="A17" s="186"/>
      <c r="B17" s="187"/>
      <c r="C17" s="201"/>
    </row>
    <row r="18" spans="1:6" x14ac:dyDescent="0.25">
      <c r="A18" s="184" t="s">
        <v>30</v>
      </c>
      <c r="B18" s="187"/>
      <c r="C18" s="201"/>
    </row>
    <row r="19" spans="1:6" x14ac:dyDescent="0.25">
      <c r="A19" s="184" t="s">
        <v>31</v>
      </c>
      <c r="B19" s="187"/>
      <c r="C19" s="187"/>
    </row>
    <row r="20" spans="1:6" x14ac:dyDescent="0.25">
      <c r="A20" s="185" t="s">
        <v>83</v>
      </c>
      <c r="B20" s="187" t="s">
        <v>291</v>
      </c>
      <c r="C20" s="195">
        <f>'Note 3'!D9</f>
        <v>1788535.92</v>
      </c>
    </row>
    <row r="21" spans="1:6" x14ac:dyDescent="0.25">
      <c r="A21" s="184"/>
      <c r="B21" s="187"/>
      <c r="C21" s="195"/>
    </row>
    <row r="22" spans="1:6" x14ac:dyDescent="0.25">
      <c r="A22" s="186"/>
      <c r="B22" s="187"/>
      <c r="C22" s="202"/>
    </row>
    <row r="23" spans="1:6" x14ac:dyDescent="0.25">
      <c r="A23" s="184" t="s">
        <v>84</v>
      </c>
      <c r="B23" s="187"/>
      <c r="C23" s="202"/>
    </row>
    <row r="24" spans="1:6" x14ac:dyDescent="0.25">
      <c r="A24" s="185" t="s">
        <v>32</v>
      </c>
      <c r="B24" s="187" t="s">
        <v>292</v>
      </c>
      <c r="C24" s="202">
        <f>'Note 3'!D20</f>
        <v>0</v>
      </c>
    </row>
    <row r="25" spans="1:6" x14ac:dyDescent="0.25">
      <c r="A25" s="185"/>
      <c r="B25" s="190"/>
      <c r="C25" s="202"/>
      <c r="F25" s="207"/>
    </row>
    <row r="26" spans="1:6" x14ac:dyDescent="0.25">
      <c r="A26" s="185"/>
      <c r="B26" s="203"/>
      <c r="C26" s="204"/>
      <c r="E26" s="69"/>
    </row>
    <row r="27" spans="1:6" ht="16.5" thickBot="1" x14ac:dyDescent="0.3">
      <c r="A27" s="184" t="s">
        <v>33</v>
      </c>
      <c r="B27" s="190"/>
      <c r="C27" s="200">
        <f>C20+C24</f>
        <v>1788535.92</v>
      </c>
    </row>
    <row r="28" spans="1:6" ht="16.5" thickTop="1" x14ac:dyDescent="0.25">
      <c r="A28" s="185"/>
      <c r="B28" s="203"/>
      <c r="C28" s="203"/>
    </row>
    <row r="29" spans="1:6" x14ac:dyDescent="0.25">
      <c r="A29" s="205" t="s">
        <v>427</v>
      </c>
      <c r="B29" s="206"/>
      <c r="C29" s="206"/>
    </row>
    <row r="30" spans="1:6" x14ac:dyDescent="0.25">
      <c r="A30" s="184" t="s">
        <v>34</v>
      </c>
      <c r="B30" s="185"/>
      <c r="C30" s="185"/>
    </row>
    <row r="31" spans="1:6" x14ac:dyDescent="0.25">
      <c r="A31" s="185"/>
      <c r="B31" s="185"/>
      <c r="C31" s="185"/>
    </row>
  </sheetData>
  <pageMargins left="0.7" right="0.7" top="0.75" bottom="0.75" header="0.3" footer="0.3"/>
  <pageSetup orientation="portrait" horizontalDpi="360" verticalDpi="360" r:id="rId1"/>
  <headerFooter>
    <oddFooter>&amp;C&amp;"Times New Roman,Regular"&amp;10 2</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G38"/>
  <sheetViews>
    <sheetView workbookViewId="0">
      <selection activeCell="H13" sqref="H13"/>
    </sheetView>
  </sheetViews>
  <sheetFormatPr defaultRowHeight="15" x14ac:dyDescent="0.3"/>
  <cols>
    <col min="1" max="1" width="9.140625" style="41"/>
    <col min="2" max="2" width="30" style="41" customWidth="1"/>
    <col min="3" max="4" width="9.140625" style="41"/>
    <col min="5" max="5" width="11.28515625" style="41" bestFit="1" customWidth="1"/>
    <col min="6" max="16384" width="9.140625" style="41"/>
  </cols>
  <sheetData>
    <row r="2" spans="2:7" x14ac:dyDescent="0.3">
      <c r="B2" s="3" t="s">
        <v>58</v>
      </c>
      <c r="C2" s="2"/>
      <c r="D2" s="3"/>
      <c r="E2" s="4"/>
      <c r="F2" s="5"/>
      <c r="G2" s="63" t="s">
        <v>63</v>
      </c>
    </row>
    <row r="3" spans="2:7" x14ac:dyDescent="0.3">
      <c r="B3" s="3" t="s">
        <v>68</v>
      </c>
      <c r="C3" s="2"/>
      <c r="D3" s="3"/>
      <c r="E3" s="4"/>
      <c r="F3" s="5"/>
    </row>
    <row r="4" spans="2:7" x14ac:dyDescent="0.3">
      <c r="B4" s="3" t="s">
        <v>67</v>
      </c>
      <c r="C4" s="6"/>
      <c r="D4" s="3"/>
      <c r="E4" s="4"/>
      <c r="F4" s="7"/>
    </row>
    <row r="5" spans="2:7" x14ac:dyDescent="0.3">
      <c r="B5" s="3"/>
      <c r="C5" s="3"/>
      <c r="D5" s="6" t="s">
        <v>20</v>
      </c>
      <c r="E5" s="8">
        <v>2012</v>
      </c>
      <c r="F5" s="8">
        <v>2011</v>
      </c>
    </row>
    <row r="6" spans="2:7" x14ac:dyDescent="0.3">
      <c r="B6" s="3"/>
      <c r="C6" s="2"/>
      <c r="D6" s="9"/>
      <c r="E6" s="10" t="s">
        <v>21</v>
      </c>
      <c r="F6" s="10" t="s">
        <v>21</v>
      </c>
    </row>
    <row r="7" spans="2:7" x14ac:dyDescent="0.3">
      <c r="B7" s="3" t="s">
        <v>50</v>
      </c>
      <c r="C7" s="2"/>
      <c r="D7" s="9"/>
      <c r="E7" s="10"/>
      <c r="F7" s="10"/>
    </row>
    <row r="8" spans="2:7" x14ac:dyDescent="0.3">
      <c r="B8" s="3" t="s">
        <v>51</v>
      </c>
      <c r="C8" s="2"/>
      <c r="D8" s="9"/>
      <c r="E8" s="4">
        <v>1106</v>
      </c>
      <c r="F8" s="13">
        <v>0</v>
      </c>
    </row>
    <row r="9" spans="2:7" x14ac:dyDescent="0.3">
      <c r="B9" s="3" t="s">
        <v>53</v>
      </c>
      <c r="C9" s="2"/>
      <c r="D9" s="9"/>
      <c r="E9" s="4">
        <v>211</v>
      </c>
      <c r="F9" s="13">
        <v>0</v>
      </c>
    </row>
    <row r="10" spans="2:7" x14ac:dyDescent="0.3">
      <c r="B10" s="3" t="s">
        <v>52</v>
      </c>
      <c r="C10" s="2"/>
      <c r="D10" s="9"/>
      <c r="E10" s="4">
        <f>5940-E9-E8</f>
        <v>4623</v>
      </c>
      <c r="F10" s="13">
        <v>0</v>
      </c>
    </row>
    <row r="11" spans="2:7" x14ac:dyDescent="0.3">
      <c r="B11" s="3" t="s">
        <v>70</v>
      </c>
      <c r="C11" s="2"/>
      <c r="D11" s="9"/>
      <c r="E11" s="4">
        <f>400000</f>
        <v>400000</v>
      </c>
      <c r="F11" s="13"/>
    </row>
    <row r="12" spans="2:7" x14ac:dyDescent="0.3">
      <c r="B12" s="3" t="s">
        <v>47</v>
      </c>
      <c r="C12" s="11"/>
      <c r="D12" s="12">
        <v>3</v>
      </c>
      <c r="E12" s="39">
        <f>'inc. summary'!I22</f>
        <v>1015950</v>
      </c>
      <c r="F12" s="13">
        <v>0</v>
      </c>
    </row>
    <row r="13" spans="2:7" x14ac:dyDescent="0.3">
      <c r="B13" s="6" t="s">
        <v>38</v>
      </c>
      <c r="C13" s="11"/>
      <c r="D13" s="14"/>
      <c r="E13" s="15">
        <f>SUM(E8:E12)</f>
        <v>1421890</v>
      </c>
      <c r="F13" s="13"/>
    </row>
    <row r="14" spans="2:7" x14ac:dyDescent="0.3">
      <c r="B14" s="11"/>
      <c r="C14" s="11"/>
      <c r="D14" s="14"/>
      <c r="E14" s="4"/>
      <c r="F14" s="13"/>
    </row>
    <row r="15" spans="2:7" x14ac:dyDescent="0.3">
      <c r="B15" s="2" t="s">
        <v>48</v>
      </c>
      <c r="C15" s="2"/>
      <c r="D15" s="14"/>
      <c r="E15" s="4"/>
      <c r="F15" s="13"/>
    </row>
    <row r="16" spans="2:7" x14ac:dyDescent="0.3">
      <c r="B16" s="3" t="str">
        <f>'Exp. summary'!B2</f>
        <v>Office &amp; Misc Expes</v>
      </c>
      <c r="C16" s="3"/>
      <c r="D16" s="14"/>
      <c r="E16" s="4">
        <f>'Exp. summary'!B15</f>
        <v>991352</v>
      </c>
      <c r="F16" s="13">
        <v>0</v>
      </c>
    </row>
    <row r="17" spans="2:6" x14ac:dyDescent="0.3">
      <c r="B17" s="3" t="str">
        <f>'Exp. summary'!C2</f>
        <v>Rent</v>
      </c>
      <c r="C17" s="3"/>
      <c r="D17" s="14"/>
      <c r="E17" s="4">
        <f>'Exp. summary'!C15</f>
        <v>1056000</v>
      </c>
      <c r="F17" s="13">
        <v>0</v>
      </c>
    </row>
    <row r="18" spans="2:6" x14ac:dyDescent="0.3">
      <c r="B18" s="3" t="str">
        <f>'Exp. summary'!D2</f>
        <v>Salaries &amp; Wages</v>
      </c>
      <c r="C18" s="3"/>
      <c r="D18" s="14"/>
      <c r="E18" s="4">
        <f>'Exp. summary'!D15</f>
        <v>2964000</v>
      </c>
      <c r="F18" s="13">
        <v>0</v>
      </c>
    </row>
    <row r="19" spans="2:6" x14ac:dyDescent="0.3">
      <c r="B19" s="3" t="str">
        <f>'Exp. summary'!E2</f>
        <v>Tel &amp; Postage</v>
      </c>
      <c r="C19" s="3"/>
      <c r="D19" s="3"/>
      <c r="E19" s="4">
        <f>'Exp. summary'!E15</f>
        <v>1213500</v>
      </c>
      <c r="F19" s="13">
        <v>0</v>
      </c>
    </row>
    <row r="20" spans="2:6" x14ac:dyDescent="0.3">
      <c r="B20" s="3" t="str">
        <f>'Exp. summary'!F2</f>
        <v>Tras &amp; Acc</v>
      </c>
      <c r="C20" s="3"/>
      <c r="D20" s="14"/>
      <c r="E20" s="4">
        <f>'Exp. summary'!F15</f>
        <v>1363479.96</v>
      </c>
      <c r="F20" s="13">
        <v>0</v>
      </c>
    </row>
    <row r="21" spans="2:6" x14ac:dyDescent="0.3">
      <c r="B21" s="3" t="str">
        <f>'Exp. summary'!G2</f>
        <v>Stat,Printing &amp; Rep</v>
      </c>
      <c r="C21" s="3"/>
      <c r="D21" s="14"/>
      <c r="E21" s="4">
        <f>'Exp. summary'!G15</f>
        <v>1133030.0400000003</v>
      </c>
      <c r="F21" s="13">
        <v>0</v>
      </c>
    </row>
    <row r="22" spans="2:6" x14ac:dyDescent="0.3">
      <c r="B22" s="3" t="str">
        <f>'Exp. summary'!H2</f>
        <v>Prom &amp; Adverts</v>
      </c>
      <c r="C22" s="3"/>
      <c r="D22" s="12"/>
      <c r="E22" s="4">
        <f>'Exp. summary'!H15</f>
        <v>1269600</v>
      </c>
      <c r="F22" s="13">
        <v>0</v>
      </c>
    </row>
    <row r="23" spans="2:6" x14ac:dyDescent="0.3">
      <c r="B23" s="3" t="str">
        <f>'Exp. summary'!K2</f>
        <v>Bank Charges</v>
      </c>
      <c r="C23" s="3"/>
      <c r="D23" s="12"/>
      <c r="E23" s="4">
        <f>'Exp. summary'!K15</f>
        <v>598248</v>
      </c>
      <c r="F23" s="13">
        <v>0</v>
      </c>
    </row>
    <row r="24" spans="2:6" x14ac:dyDescent="0.3">
      <c r="B24" s="3" t="s">
        <v>55</v>
      </c>
      <c r="C24" s="3"/>
      <c r="D24" s="12"/>
      <c r="E24" s="4" t="e">
        <f>'Exp. summary'!#REF!</f>
        <v>#REF!</v>
      </c>
      <c r="F24" s="13">
        <v>0</v>
      </c>
    </row>
    <row r="25" spans="2:6" x14ac:dyDescent="0.3">
      <c r="B25" s="3" t="s">
        <v>69</v>
      </c>
      <c r="C25" s="3"/>
      <c r="D25" s="12"/>
      <c r="E25" s="4">
        <f>300000</f>
        <v>300000</v>
      </c>
      <c r="F25" s="13"/>
    </row>
    <row r="26" spans="2:6" x14ac:dyDescent="0.3">
      <c r="B26" s="3" t="s">
        <v>49</v>
      </c>
      <c r="C26" s="3"/>
      <c r="D26" s="12"/>
      <c r="E26" s="4">
        <f>'Exp. summary'!F20</f>
        <v>0</v>
      </c>
      <c r="F26" s="13">
        <v>0</v>
      </c>
    </row>
    <row r="27" spans="2:6" x14ac:dyDescent="0.3">
      <c r="B27" s="6" t="s">
        <v>23</v>
      </c>
      <c r="C27" s="6"/>
      <c r="D27" s="14"/>
      <c r="E27" s="15" t="e">
        <f>SUM(E16:E26)</f>
        <v>#REF!</v>
      </c>
      <c r="F27" s="13">
        <v>0</v>
      </c>
    </row>
    <row r="28" spans="2:6" x14ac:dyDescent="0.3">
      <c r="B28" s="3"/>
      <c r="C28" s="3"/>
      <c r="D28" s="14"/>
      <c r="E28" s="4"/>
      <c r="F28" s="13"/>
    </row>
    <row r="29" spans="2:6" ht="15.75" thickBot="1" x14ac:dyDescent="0.35">
      <c r="B29" s="6" t="s">
        <v>24</v>
      </c>
      <c r="C29" s="6"/>
      <c r="D29" s="14"/>
      <c r="E29" s="16" t="e">
        <f>E13-E27</f>
        <v>#REF!</v>
      </c>
      <c r="F29" s="17">
        <f>F12-F27</f>
        <v>0</v>
      </c>
    </row>
    <row r="30" spans="2:6" ht="15.75" thickTop="1" x14ac:dyDescent="0.3">
      <c r="B30" s="3"/>
      <c r="C30" s="3"/>
      <c r="D30" s="14"/>
      <c r="E30" s="18"/>
      <c r="F30" s="19"/>
    </row>
    <row r="31" spans="2:6" x14ac:dyDescent="0.3">
      <c r="B31" s="3" t="s">
        <v>54</v>
      </c>
      <c r="C31" s="3"/>
      <c r="F31" s="19"/>
    </row>
    <row r="32" spans="2:6" x14ac:dyDescent="0.3">
      <c r="B32" s="3" t="s">
        <v>51</v>
      </c>
      <c r="C32" s="3"/>
      <c r="E32" s="40">
        <v>1326</v>
      </c>
      <c r="F32" s="38">
        <v>0</v>
      </c>
    </row>
    <row r="33" spans="2:6" x14ac:dyDescent="0.3">
      <c r="B33" s="3" t="s">
        <v>53</v>
      </c>
      <c r="E33" s="40">
        <v>11133</v>
      </c>
      <c r="F33" s="38">
        <v>0</v>
      </c>
    </row>
    <row r="34" spans="2:6" x14ac:dyDescent="0.3">
      <c r="B34" s="3" t="s">
        <v>52</v>
      </c>
      <c r="E34" s="42" t="e">
        <f>E29-E32-E33</f>
        <v>#REF!</v>
      </c>
      <c r="F34" s="43">
        <v>0</v>
      </c>
    </row>
    <row r="35" spans="2:6" ht="15.75" thickBot="1" x14ac:dyDescent="0.35">
      <c r="E35" s="44" t="e">
        <f>SUM(E32:E34)</f>
        <v>#REF!</v>
      </c>
      <c r="F35" s="45">
        <f>SUM(F32:F34)</f>
        <v>0</v>
      </c>
    </row>
    <row r="36" spans="2:6" ht="15.75" thickTop="1" x14ac:dyDescent="0.3"/>
    <row r="38" spans="2:6" x14ac:dyDescent="0.3">
      <c r="E38" s="46"/>
    </row>
  </sheetData>
  <pageMargins left="0.7" right="0.7" top="0.75" bottom="0.75" header="0.3" footer="0.3"/>
  <pageSetup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53"/>
  <sheetViews>
    <sheetView workbookViewId="0">
      <selection activeCell="A8" sqref="A8:J18"/>
    </sheetView>
  </sheetViews>
  <sheetFormatPr defaultRowHeight="12.75" x14ac:dyDescent="0.2"/>
  <cols>
    <col min="1" max="1" width="6.140625" style="24" customWidth="1"/>
    <col min="2" max="2" width="9.140625" style="24" customWidth="1"/>
    <col min="3" max="8" width="9.140625" style="24"/>
    <col min="9" max="9" width="9.140625" style="24" customWidth="1"/>
    <col min="10" max="10" width="12.140625" style="24" customWidth="1"/>
    <col min="11" max="16384" width="9.140625" style="24"/>
  </cols>
  <sheetData>
    <row r="1" spans="1:10" x14ac:dyDescent="0.2">
      <c r="A1" s="23"/>
      <c r="B1" s="23"/>
      <c r="C1" s="23"/>
      <c r="D1" s="23"/>
      <c r="E1" s="25"/>
      <c r="G1" s="48"/>
      <c r="I1" s="22"/>
    </row>
    <row r="2" spans="1:10" ht="13.5" x14ac:dyDescent="0.25">
      <c r="A2" s="55" t="s">
        <v>58</v>
      </c>
      <c r="C2" s="23"/>
      <c r="D2" s="23"/>
      <c r="E2" s="25"/>
      <c r="J2" s="22" t="s">
        <v>64</v>
      </c>
    </row>
    <row r="3" spans="1:10" ht="13.5" x14ac:dyDescent="0.25">
      <c r="A3" s="55" t="s">
        <v>56</v>
      </c>
      <c r="C3" s="23"/>
      <c r="D3" s="23"/>
      <c r="E3" s="25"/>
    </row>
    <row r="4" spans="1:10" ht="13.5" x14ac:dyDescent="0.25">
      <c r="A4" s="55" t="s">
        <v>59</v>
      </c>
    </row>
    <row r="6" spans="1:10" x14ac:dyDescent="0.2">
      <c r="A6" s="22" t="s">
        <v>57</v>
      </c>
    </row>
    <row r="7" spans="1:10" x14ac:dyDescent="0.2">
      <c r="A7" s="22"/>
    </row>
    <row r="8" spans="1:10" ht="15" x14ac:dyDescent="0.3">
      <c r="A8" s="6">
        <v>1</v>
      </c>
      <c r="B8" s="6" t="s">
        <v>72</v>
      </c>
      <c r="C8" s="3"/>
      <c r="D8" s="3"/>
      <c r="E8" s="64"/>
      <c r="F8" s="3"/>
      <c r="G8" s="3"/>
      <c r="H8" s="3"/>
      <c r="I8" s="3"/>
    </row>
    <row r="9" spans="1:10" ht="15" x14ac:dyDescent="0.3">
      <c r="A9" s="6"/>
      <c r="B9" s="3" t="s">
        <v>73</v>
      </c>
      <c r="C9" s="3"/>
      <c r="D9" s="3"/>
      <c r="E9" s="64"/>
      <c r="F9" s="3"/>
      <c r="G9" s="3"/>
      <c r="H9" s="3"/>
      <c r="I9" s="3"/>
    </row>
    <row r="10" spans="1:10" ht="15" x14ac:dyDescent="0.3">
      <c r="A10" s="6"/>
      <c r="B10" s="3"/>
      <c r="C10" s="3"/>
      <c r="D10" s="3"/>
      <c r="E10" s="64"/>
      <c r="F10" s="3"/>
      <c r="G10" s="3"/>
      <c r="H10" s="3"/>
      <c r="I10" s="3"/>
    </row>
    <row r="11" spans="1:10" ht="15" x14ac:dyDescent="0.3">
      <c r="A11" s="6"/>
      <c r="B11" s="6" t="s">
        <v>74</v>
      </c>
      <c r="C11" s="3"/>
      <c r="D11" s="3"/>
      <c r="E11" s="64"/>
      <c r="F11" s="3"/>
      <c r="G11" s="3"/>
      <c r="H11" s="3"/>
      <c r="I11" s="3"/>
    </row>
    <row r="12" spans="1:10" ht="15" x14ac:dyDescent="0.3">
      <c r="A12" s="6"/>
      <c r="B12" s="3" t="s">
        <v>75</v>
      </c>
      <c r="C12" s="3"/>
      <c r="D12" s="3"/>
      <c r="E12" s="64"/>
      <c r="F12" s="3"/>
      <c r="G12" s="3"/>
      <c r="H12" s="3"/>
      <c r="I12" s="3"/>
    </row>
    <row r="13" spans="1:10" ht="15" x14ac:dyDescent="0.3">
      <c r="A13" s="6"/>
      <c r="B13" s="3" t="s">
        <v>76</v>
      </c>
      <c r="C13" s="3"/>
      <c r="D13" s="3"/>
      <c r="E13" s="64"/>
      <c r="F13" s="3"/>
      <c r="G13" s="3"/>
      <c r="H13" s="3"/>
      <c r="I13" s="3"/>
    </row>
    <row r="14" spans="1:10" ht="15" x14ac:dyDescent="0.3">
      <c r="A14" s="6"/>
      <c r="B14" s="3" t="s">
        <v>77</v>
      </c>
      <c r="C14" s="3"/>
      <c r="D14" s="3"/>
      <c r="E14" s="64"/>
      <c r="F14" s="3"/>
      <c r="G14" s="3"/>
      <c r="H14" s="3"/>
      <c r="I14" s="3"/>
    </row>
    <row r="15" spans="1:10" ht="15" x14ac:dyDescent="0.3">
      <c r="A15" s="6"/>
      <c r="B15" s="3"/>
      <c r="C15" s="3"/>
      <c r="D15" s="3"/>
      <c r="E15" s="64"/>
      <c r="F15" s="3"/>
      <c r="G15" s="3"/>
      <c r="H15" s="3"/>
      <c r="I15" s="3"/>
    </row>
    <row r="16" spans="1:10" ht="15" x14ac:dyDescent="0.3">
      <c r="A16" s="6"/>
      <c r="B16" s="3"/>
      <c r="C16" s="3" t="s">
        <v>78</v>
      </c>
      <c r="D16" s="3"/>
      <c r="E16" s="64"/>
      <c r="F16" s="65">
        <v>0.125</v>
      </c>
      <c r="G16" s="3"/>
      <c r="H16" s="3"/>
      <c r="I16" s="3"/>
    </row>
    <row r="17" spans="1:9" ht="15" x14ac:dyDescent="0.3">
      <c r="A17" s="6"/>
      <c r="B17" s="3"/>
      <c r="C17" s="3" t="s">
        <v>79</v>
      </c>
      <c r="D17" s="3"/>
      <c r="E17" s="64"/>
      <c r="F17" s="66">
        <v>0.3</v>
      </c>
      <c r="G17" s="3"/>
      <c r="H17" s="3"/>
      <c r="I17" s="3"/>
    </row>
    <row r="18" spans="1:9" ht="15" x14ac:dyDescent="0.3">
      <c r="A18" s="6"/>
      <c r="B18" s="3"/>
      <c r="C18" s="3"/>
      <c r="D18" s="3"/>
      <c r="E18" s="64"/>
      <c r="F18" s="67"/>
      <c r="G18" s="3"/>
      <c r="H18" s="3"/>
      <c r="I18" s="3"/>
    </row>
    <row r="19" spans="1:9" x14ac:dyDescent="0.2">
      <c r="A19" s="22"/>
      <c r="B19" s="22"/>
      <c r="G19" s="49"/>
    </row>
    <row r="20" spans="1:9" x14ac:dyDescent="0.2">
      <c r="A20" s="22"/>
      <c r="B20" s="262"/>
      <c r="C20" s="263"/>
      <c r="D20" s="263"/>
      <c r="E20" s="263"/>
      <c r="F20" s="263"/>
      <c r="G20" s="263"/>
      <c r="H20" s="263"/>
      <c r="I20" s="263"/>
    </row>
    <row r="21" spans="1:9" x14ac:dyDescent="0.2">
      <c r="A21" s="22"/>
      <c r="B21" s="50"/>
      <c r="C21" s="47"/>
      <c r="D21" s="47"/>
      <c r="E21" s="47"/>
      <c r="F21" s="47"/>
      <c r="G21" s="47"/>
      <c r="H21" s="47"/>
      <c r="I21" s="47"/>
    </row>
    <row r="22" spans="1:9" x14ac:dyDescent="0.2">
      <c r="A22" s="22"/>
      <c r="B22" s="264"/>
      <c r="C22" s="265"/>
      <c r="D22" s="265"/>
      <c r="E22" s="265"/>
      <c r="F22" s="265"/>
      <c r="G22" s="265"/>
      <c r="H22" s="265"/>
      <c r="I22" s="265"/>
    </row>
    <row r="23" spans="1:9" x14ac:dyDescent="0.2">
      <c r="A23" s="22"/>
      <c r="F23" s="49"/>
    </row>
    <row r="24" spans="1:9" x14ac:dyDescent="0.2">
      <c r="A24" s="22"/>
      <c r="F24" s="49"/>
    </row>
    <row r="25" spans="1:9" x14ac:dyDescent="0.2">
      <c r="A25" s="22"/>
      <c r="B25" s="22"/>
      <c r="G25" s="49"/>
    </row>
    <row r="26" spans="1:9" x14ac:dyDescent="0.2">
      <c r="A26" s="22"/>
      <c r="B26" s="22"/>
      <c r="G26" s="49"/>
    </row>
    <row r="27" spans="1:9" x14ac:dyDescent="0.2">
      <c r="A27" s="22"/>
      <c r="B27" s="262"/>
      <c r="C27" s="266"/>
      <c r="D27" s="266"/>
      <c r="E27" s="266"/>
      <c r="F27" s="266"/>
      <c r="G27" s="266"/>
      <c r="H27" s="266"/>
      <c r="I27" s="266"/>
    </row>
    <row r="28" spans="1:9" x14ac:dyDescent="0.2">
      <c r="A28" s="22"/>
      <c r="B28" s="50"/>
      <c r="C28" s="47"/>
      <c r="D28" s="47"/>
      <c r="E28" s="47"/>
      <c r="F28" s="47"/>
      <c r="G28" s="47"/>
      <c r="H28" s="47"/>
      <c r="I28" s="47"/>
    </row>
    <row r="29" spans="1:9" x14ac:dyDescent="0.2">
      <c r="A29" s="22"/>
      <c r="B29" s="262"/>
      <c r="C29" s="263"/>
      <c r="D29" s="263"/>
      <c r="E29" s="263"/>
      <c r="F29" s="263"/>
      <c r="G29" s="263"/>
      <c r="H29" s="263"/>
      <c r="I29" s="263"/>
    </row>
    <row r="30" spans="1:9" x14ac:dyDescent="0.2">
      <c r="A30" s="22"/>
      <c r="B30" s="22"/>
    </row>
    <row r="31" spans="1:9" x14ac:dyDescent="0.2">
      <c r="B31" s="262"/>
      <c r="C31" s="263"/>
      <c r="D31" s="263"/>
      <c r="E31" s="263"/>
      <c r="F31" s="263"/>
      <c r="G31" s="263"/>
      <c r="H31" s="263"/>
      <c r="I31" s="263"/>
    </row>
    <row r="32" spans="1:9" x14ac:dyDescent="0.2">
      <c r="B32" s="50"/>
      <c r="C32" s="47"/>
      <c r="D32" s="47"/>
      <c r="E32" s="47"/>
      <c r="F32" s="47"/>
      <c r="G32" s="47"/>
      <c r="H32" s="47"/>
      <c r="I32" s="47"/>
    </row>
    <row r="33" spans="1:9" x14ac:dyDescent="0.2">
      <c r="F33" s="51"/>
      <c r="I33" s="49"/>
    </row>
    <row r="34" spans="1:9" x14ac:dyDescent="0.2">
      <c r="F34" s="52"/>
      <c r="I34" s="49"/>
    </row>
    <row r="35" spans="1:9" x14ac:dyDescent="0.2">
      <c r="F35" s="49"/>
      <c r="I35" s="49"/>
    </row>
    <row r="36" spans="1:9" x14ac:dyDescent="0.2">
      <c r="F36" s="49"/>
      <c r="I36" s="49"/>
    </row>
    <row r="37" spans="1:9" x14ac:dyDescent="0.2">
      <c r="B37" s="6"/>
      <c r="C37" s="22"/>
      <c r="D37" s="262"/>
      <c r="E37" s="262"/>
      <c r="F37" s="262"/>
      <c r="G37" s="262"/>
      <c r="H37" s="262"/>
      <c r="I37" s="262"/>
    </row>
    <row r="38" spans="1:9" x14ac:dyDescent="0.2">
      <c r="B38" s="6"/>
    </row>
    <row r="39" spans="1:9" x14ac:dyDescent="0.2">
      <c r="B39" s="6"/>
    </row>
    <row r="40" spans="1:9" x14ac:dyDescent="0.2">
      <c r="B40" s="6"/>
      <c r="C40" s="23"/>
      <c r="D40" s="23"/>
      <c r="E40" s="23"/>
      <c r="F40" s="53"/>
    </row>
    <row r="41" spans="1:9" x14ac:dyDescent="0.2">
      <c r="B41" s="6"/>
      <c r="C41" s="54"/>
      <c r="D41" s="23"/>
      <c r="E41" s="23"/>
      <c r="F41" s="53"/>
    </row>
    <row r="42" spans="1:9" ht="15" x14ac:dyDescent="0.3">
      <c r="B42" s="3"/>
      <c r="C42" s="23"/>
      <c r="D42" s="23"/>
      <c r="E42" s="23"/>
      <c r="F42" s="53"/>
    </row>
    <row r="46" spans="1:9" x14ac:dyDescent="0.2">
      <c r="A46" s="22"/>
    </row>
    <row r="50" spans="1:1" x14ac:dyDescent="0.2">
      <c r="A50" s="22"/>
    </row>
    <row r="51" spans="1:1" x14ac:dyDescent="0.2">
      <c r="A51" s="22"/>
    </row>
    <row r="52" spans="1:1" x14ac:dyDescent="0.2">
      <c r="A52" s="22"/>
    </row>
    <row r="53" spans="1:1" x14ac:dyDescent="0.2">
      <c r="A53" s="22"/>
    </row>
  </sheetData>
  <mergeCells count="6">
    <mergeCell ref="B29:I29"/>
    <mergeCell ref="B31:I31"/>
    <mergeCell ref="D37:I37"/>
    <mergeCell ref="B20:I20"/>
    <mergeCell ref="B22:I22"/>
    <mergeCell ref="B27:I27"/>
  </mergeCells>
  <pageMargins left="0.7" right="0.7" top="0.75" bottom="0.75" header="0.3" footer="0.3"/>
  <pageSetup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45"/>
  <sheetViews>
    <sheetView topLeftCell="A16" workbookViewId="0">
      <selection activeCell="G26" sqref="G26"/>
    </sheetView>
  </sheetViews>
  <sheetFormatPr defaultRowHeight="15" x14ac:dyDescent="0.3"/>
  <cols>
    <col min="1" max="1" width="8" style="56" customWidth="1"/>
    <col min="2" max="2" width="29" style="56" customWidth="1"/>
    <col min="3" max="3" width="15" style="56" customWidth="1"/>
    <col min="4" max="4" width="15.42578125" style="56" customWidth="1"/>
    <col min="5" max="5" width="14" style="56" customWidth="1"/>
    <col min="6" max="6" width="26.7109375" style="56" customWidth="1"/>
    <col min="7" max="7" width="16.7109375" style="56" customWidth="1"/>
    <col min="8" max="16384" width="9.140625" style="56"/>
  </cols>
  <sheetData>
    <row r="1" spans="1:12" x14ac:dyDescent="0.3">
      <c r="A1" s="6" t="str">
        <f>Contents!B1</f>
        <v>Maasai Mara  University Christian Union</v>
      </c>
    </row>
    <row r="2" spans="1:12" x14ac:dyDescent="0.3">
      <c r="A2" s="6" t="s">
        <v>20</v>
      </c>
      <c r="B2" s="3"/>
      <c r="C2" s="3"/>
      <c r="D2" s="3"/>
      <c r="E2" s="3"/>
      <c r="F2" s="3"/>
      <c r="G2" s="3"/>
    </row>
    <row r="3" spans="1:12" x14ac:dyDescent="0.3">
      <c r="A3" s="165" t="s">
        <v>57</v>
      </c>
      <c r="B3" s="3"/>
      <c r="C3" s="3"/>
      <c r="D3" s="3"/>
      <c r="E3" s="3"/>
      <c r="F3" s="3"/>
      <c r="G3" s="3"/>
    </row>
    <row r="4" spans="1:12" x14ac:dyDescent="0.3">
      <c r="A4" s="6">
        <v>1</v>
      </c>
      <c r="B4" s="6" t="s">
        <v>85</v>
      </c>
      <c r="C4" s="3"/>
      <c r="D4" s="3"/>
      <c r="E4" s="64"/>
      <c r="F4" s="3"/>
      <c r="G4" s="3"/>
    </row>
    <row r="5" spans="1:12" x14ac:dyDescent="0.3">
      <c r="A5" s="6"/>
      <c r="B5" s="3" t="s">
        <v>73</v>
      </c>
      <c r="C5" s="3"/>
      <c r="D5" s="3"/>
      <c r="E5" s="64"/>
      <c r="F5" s="3"/>
      <c r="G5" s="3"/>
      <c r="H5" s="3"/>
      <c r="I5" s="3"/>
      <c r="J5" s="3"/>
      <c r="K5" s="3"/>
      <c r="L5" s="24"/>
    </row>
    <row r="6" spans="1:12" x14ac:dyDescent="0.3">
      <c r="A6" s="6"/>
      <c r="B6" s="6" t="s">
        <v>86</v>
      </c>
      <c r="C6" s="3"/>
      <c r="D6" s="3"/>
      <c r="E6" s="64"/>
      <c r="F6" s="3"/>
      <c r="G6" s="3"/>
      <c r="H6" s="3"/>
      <c r="I6" s="3"/>
      <c r="J6" s="3"/>
      <c r="K6" s="3"/>
      <c r="L6" s="24"/>
    </row>
    <row r="7" spans="1:12" x14ac:dyDescent="0.3">
      <c r="A7" s="6"/>
      <c r="B7" s="3" t="s">
        <v>75</v>
      </c>
      <c r="C7" s="3"/>
      <c r="D7" s="3"/>
      <c r="E7" s="64"/>
      <c r="F7" s="3"/>
      <c r="G7" s="3"/>
      <c r="H7" s="3"/>
      <c r="I7" s="3"/>
      <c r="J7" s="3"/>
      <c r="K7" s="3"/>
      <c r="L7" s="24"/>
    </row>
    <row r="8" spans="1:12" x14ac:dyDescent="0.3">
      <c r="A8" s="6"/>
      <c r="B8" s="3" t="s">
        <v>76</v>
      </c>
      <c r="C8" s="3"/>
      <c r="D8" s="3"/>
      <c r="E8" s="64"/>
      <c r="F8" s="3"/>
      <c r="G8" s="3"/>
      <c r="H8" s="3"/>
      <c r="I8" s="3"/>
      <c r="J8" s="3"/>
      <c r="K8" s="3"/>
      <c r="L8" s="24"/>
    </row>
    <row r="9" spans="1:12" x14ac:dyDescent="0.3">
      <c r="A9" s="6"/>
      <c r="B9" s="3" t="s">
        <v>77</v>
      </c>
      <c r="C9" s="3"/>
      <c r="D9" s="3"/>
      <c r="E9" s="64"/>
      <c r="F9" s="3"/>
      <c r="G9" s="3"/>
      <c r="H9" s="3"/>
      <c r="I9" s="3"/>
      <c r="J9" s="3"/>
      <c r="K9" s="3"/>
      <c r="L9" s="24"/>
    </row>
    <row r="10" spans="1:12" x14ac:dyDescent="0.3">
      <c r="A10" s="6"/>
      <c r="B10" s="3" t="s">
        <v>318</v>
      </c>
      <c r="D10" s="65">
        <v>0.125</v>
      </c>
      <c r="G10" s="3"/>
      <c r="H10" s="3"/>
      <c r="I10" s="3"/>
      <c r="J10" s="3"/>
      <c r="K10" s="3"/>
      <c r="L10" s="24"/>
    </row>
    <row r="11" spans="1:12" x14ac:dyDescent="0.3">
      <c r="A11" s="6"/>
      <c r="B11" s="3" t="s">
        <v>270</v>
      </c>
      <c r="D11" s="65">
        <v>0.04</v>
      </c>
      <c r="G11" s="3"/>
      <c r="H11" s="3"/>
      <c r="I11" s="3"/>
      <c r="J11" s="3"/>
      <c r="K11" s="3"/>
      <c r="L11" s="24"/>
    </row>
    <row r="12" spans="1:12" x14ac:dyDescent="0.3">
      <c r="A12" s="6"/>
      <c r="B12" s="3" t="s">
        <v>271</v>
      </c>
      <c r="D12" s="65">
        <v>0.05</v>
      </c>
      <c r="G12" s="3"/>
      <c r="H12" s="3"/>
      <c r="I12" s="3"/>
      <c r="J12" s="3"/>
      <c r="K12" s="3"/>
      <c r="L12" s="24"/>
    </row>
    <row r="13" spans="1:12" x14ac:dyDescent="0.3">
      <c r="A13" s="6"/>
      <c r="B13" s="3" t="s">
        <v>272</v>
      </c>
      <c r="D13" s="65">
        <v>0.1</v>
      </c>
      <c r="G13" s="3"/>
      <c r="H13" s="3"/>
      <c r="I13" s="3"/>
      <c r="J13" s="3"/>
      <c r="K13" s="3"/>
      <c r="L13" s="24"/>
    </row>
    <row r="14" spans="1:12" x14ac:dyDescent="0.3">
      <c r="A14" s="6"/>
      <c r="B14" s="6" t="s">
        <v>273</v>
      </c>
      <c r="D14" s="65"/>
      <c r="G14" s="3"/>
      <c r="H14" s="3"/>
      <c r="I14" s="3"/>
      <c r="J14" s="3"/>
      <c r="K14" s="3"/>
      <c r="L14" s="24"/>
    </row>
    <row r="15" spans="1:12" x14ac:dyDescent="0.3">
      <c r="A15" s="6"/>
      <c r="B15" s="3" t="s">
        <v>274</v>
      </c>
      <c r="D15" s="65"/>
      <c r="G15" s="3"/>
      <c r="H15" s="3"/>
      <c r="I15" s="3"/>
      <c r="J15" s="3"/>
      <c r="K15" s="3"/>
      <c r="L15" s="24"/>
    </row>
    <row r="16" spans="1:12" x14ac:dyDescent="0.3">
      <c r="A16" s="6"/>
      <c r="B16" s="6" t="s">
        <v>275</v>
      </c>
      <c r="D16" s="65"/>
      <c r="G16" s="3"/>
      <c r="H16" s="3"/>
      <c r="I16" s="3"/>
      <c r="J16" s="3"/>
      <c r="K16" s="3"/>
      <c r="L16" s="24"/>
    </row>
    <row r="17" spans="1:12" x14ac:dyDescent="0.3">
      <c r="A17" s="6"/>
      <c r="B17" s="3" t="s">
        <v>276</v>
      </c>
      <c r="D17" s="65"/>
      <c r="G17" s="3"/>
      <c r="H17" s="3"/>
      <c r="I17" s="3"/>
      <c r="J17" s="3"/>
      <c r="K17" s="3"/>
      <c r="L17" s="24"/>
    </row>
    <row r="18" spans="1:12" x14ac:dyDescent="0.3">
      <c r="A18" s="6"/>
      <c r="B18" s="3"/>
      <c r="C18" s="56" t="s">
        <v>277</v>
      </c>
      <c r="D18" s="64">
        <f>'Balance Sheet'!C12+'Balance Sheet'!C13</f>
        <v>0</v>
      </c>
      <c r="G18" s="3"/>
      <c r="H18" s="3"/>
      <c r="I18" s="3"/>
      <c r="J18" s="3"/>
      <c r="K18" s="3"/>
      <c r="L18" s="24"/>
    </row>
    <row r="19" spans="1:12" x14ac:dyDescent="0.3">
      <c r="A19" s="6"/>
      <c r="B19" s="3"/>
      <c r="C19" s="56" t="s">
        <v>254</v>
      </c>
      <c r="D19" s="64">
        <f>'Balance Sheet'!C11</f>
        <v>147162.75</v>
      </c>
      <c r="G19" s="3"/>
      <c r="H19" s="3"/>
      <c r="I19" s="3"/>
      <c r="J19" s="3"/>
      <c r="K19" s="3"/>
      <c r="L19" s="24"/>
    </row>
    <row r="20" spans="1:12" x14ac:dyDescent="0.3">
      <c r="A20" s="6"/>
      <c r="B20" s="3"/>
      <c r="D20" s="144">
        <f>SUM(D18:D19)</f>
        <v>147162.75</v>
      </c>
      <c r="G20" s="3"/>
      <c r="H20" s="3"/>
      <c r="I20" s="3"/>
      <c r="J20" s="3"/>
      <c r="K20" s="3"/>
      <c r="L20" s="24"/>
    </row>
    <row r="21" spans="1:12" x14ac:dyDescent="0.3">
      <c r="A21" s="57"/>
      <c r="B21" s="162" t="s">
        <v>87</v>
      </c>
      <c r="C21" s="163" t="s">
        <v>294</v>
      </c>
      <c r="D21" s="164"/>
      <c r="E21" s="164"/>
      <c r="F21" s="164"/>
      <c r="G21" s="164"/>
      <c r="H21" s="3"/>
      <c r="I21" s="3"/>
      <c r="J21" s="3"/>
      <c r="K21" s="3"/>
      <c r="L21" s="24"/>
    </row>
    <row r="22" spans="1:12" x14ac:dyDescent="0.3">
      <c r="A22" s="21"/>
      <c r="B22" s="165" t="s">
        <v>35</v>
      </c>
      <c r="C22" s="166" t="s">
        <v>754</v>
      </c>
      <c r="D22" s="166" t="s">
        <v>270</v>
      </c>
      <c r="E22" s="166" t="s">
        <v>755</v>
      </c>
      <c r="F22" s="166" t="s">
        <v>756</v>
      </c>
      <c r="G22" s="166" t="s">
        <v>23</v>
      </c>
      <c r="H22" s="66"/>
      <c r="I22" s="3"/>
      <c r="J22" s="3"/>
      <c r="K22" s="3"/>
      <c r="L22" s="24"/>
    </row>
    <row r="23" spans="1:12" x14ac:dyDescent="0.3">
      <c r="A23" s="21"/>
      <c r="B23" s="167"/>
      <c r="C23" s="166" t="s">
        <v>278</v>
      </c>
      <c r="D23" s="166"/>
      <c r="E23" s="166" t="s">
        <v>271</v>
      </c>
      <c r="F23" s="166" t="s">
        <v>215</v>
      </c>
      <c r="G23" s="164"/>
      <c r="H23" s="67"/>
      <c r="I23" s="3"/>
      <c r="J23" s="3"/>
      <c r="K23" s="3"/>
      <c r="L23" s="24"/>
    </row>
    <row r="24" spans="1:12" x14ac:dyDescent="0.3">
      <c r="A24" s="21"/>
      <c r="B24" s="165" t="s">
        <v>88</v>
      </c>
      <c r="C24" s="166" t="s">
        <v>21</v>
      </c>
      <c r="D24" s="166" t="s">
        <v>21</v>
      </c>
      <c r="E24" s="166" t="s">
        <v>21</v>
      </c>
      <c r="F24" s="166" t="s">
        <v>21</v>
      </c>
      <c r="G24" s="166" t="s">
        <v>21</v>
      </c>
    </row>
    <row r="25" spans="1:12" x14ac:dyDescent="0.3">
      <c r="A25" s="21"/>
      <c r="B25" s="164" t="s">
        <v>82</v>
      </c>
      <c r="C25" s="168">
        <v>1068847</v>
      </c>
      <c r="D25" s="168"/>
      <c r="E25" s="168">
        <v>68870</v>
      </c>
      <c r="F25" s="168">
        <v>373015</v>
      </c>
      <c r="G25" s="169">
        <f>SUM(C25:F25)</f>
        <v>1510732</v>
      </c>
    </row>
    <row r="26" spans="1:12" x14ac:dyDescent="0.3">
      <c r="A26" s="21"/>
      <c r="B26" s="164" t="s">
        <v>315</v>
      </c>
      <c r="C26" s="168">
        <f>'All Transactions'!F36</f>
        <v>240323</v>
      </c>
      <c r="D26" s="168"/>
      <c r="E26" s="168">
        <f>'All Transactions'!I27</f>
        <v>7200</v>
      </c>
      <c r="F26" s="168">
        <f>'All Transactions'!I34+'All Transactions'!I40</f>
        <v>17675</v>
      </c>
      <c r="G26" s="169">
        <f>SUM(C26:F26)</f>
        <v>265198</v>
      </c>
    </row>
    <row r="27" spans="1:12" x14ac:dyDescent="0.3">
      <c r="A27" s="21"/>
      <c r="B27" s="164" t="s">
        <v>279</v>
      </c>
      <c r="C27" s="168">
        <v>0</v>
      </c>
      <c r="D27" s="168">
        <v>0</v>
      </c>
      <c r="E27" s="168">
        <v>0</v>
      </c>
      <c r="F27" s="168">
        <v>0</v>
      </c>
      <c r="G27" s="169">
        <f t="shared" ref="G27:G33" si="0">SUM(C27:F27)</f>
        <v>0</v>
      </c>
    </row>
    <row r="28" spans="1:12" x14ac:dyDescent="0.3">
      <c r="A28" s="21"/>
      <c r="B28" s="164" t="s">
        <v>280</v>
      </c>
      <c r="C28" s="168"/>
      <c r="D28" s="168"/>
      <c r="E28" s="168"/>
      <c r="F28" s="168"/>
      <c r="G28" s="169">
        <f t="shared" si="0"/>
        <v>0</v>
      </c>
    </row>
    <row r="29" spans="1:12" x14ac:dyDescent="0.3">
      <c r="B29" s="165" t="s">
        <v>753</v>
      </c>
      <c r="C29" s="169">
        <f>SUM(C25:C28)</f>
        <v>1309170</v>
      </c>
      <c r="D29" s="169">
        <f t="shared" ref="D29:F29" si="1">SUM(D25:D28)</f>
        <v>0</v>
      </c>
      <c r="E29" s="169">
        <f t="shared" si="1"/>
        <v>76070</v>
      </c>
      <c r="F29" s="169">
        <f t="shared" si="1"/>
        <v>390690</v>
      </c>
      <c r="G29" s="169">
        <f t="shared" si="0"/>
        <v>1775930</v>
      </c>
    </row>
    <row r="30" spans="1:12" x14ac:dyDescent="0.3">
      <c r="B30" s="164"/>
      <c r="C30" s="170"/>
      <c r="D30" s="170"/>
      <c r="E30" s="170"/>
      <c r="F30" s="171"/>
      <c r="G30" s="169">
        <f t="shared" si="0"/>
        <v>0</v>
      </c>
    </row>
    <row r="31" spans="1:12" x14ac:dyDescent="0.3">
      <c r="B31" s="164" t="s">
        <v>313</v>
      </c>
      <c r="C31" s="167">
        <f>D13*C29</f>
        <v>130917</v>
      </c>
      <c r="D31" s="167">
        <f>D29*D11</f>
        <v>0</v>
      </c>
      <c r="E31" s="167">
        <f>E29*D12</f>
        <v>3803.5</v>
      </c>
      <c r="F31" s="167">
        <f>F29*D10</f>
        <v>48836.25</v>
      </c>
      <c r="G31" s="169">
        <f t="shared" si="0"/>
        <v>183556.75</v>
      </c>
    </row>
    <row r="32" spans="1:12" x14ac:dyDescent="0.3">
      <c r="B32" s="165" t="s">
        <v>89</v>
      </c>
      <c r="C32" s="168"/>
      <c r="D32" s="168"/>
      <c r="E32" s="168"/>
      <c r="F32" s="168"/>
      <c r="G32" s="169">
        <f t="shared" si="0"/>
        <v>0</v>
      </c>
    </row>
    <row r="33" spans="2:7" x14ac:dyDescent="0.3">
      <c r="B33" s="165" t="s">
        <v>753</v>
      </c>
      <c r="C33" s="169">
        <f>C29-C31</f>
        <v>1178253</v>
      </c>
      <c r="D33" s="169">
        <f t="shared" ref="D33:F33" si="2">D29-D31</f>
        <v>0</v>
      </c>
      <c r="E33" s="169">
        <f t="shared" si="2"/>
        <v>72266.5</v>
      </c>
      <c r="F33" s="169">
        <f t="shared" si="2"/>
        <v>341853.75</v>
      </c>
      <c r="G33" s="169">
        <f t="shared" si="0"/>
        <v>1592373.25</v>
      </c>
    </row>
    <row r="34" spans="2:7" x14ac:dyDescent="0.3">
      <c r="C34" s="3"/>
      <c r="D34" s="37"/>
      <c r="E34" s="20"/>
      <c r="F34" s="3"/>
      <c r="G34" s="59"/>
    </row>
    <row r="35" spans="2:7" x14ac:dyDescent="0.3">
      <c r="C35" s="58"/>
    </row>
    <row r="36" spans="2:7" x14ac:dyDescent="0.3">
      <c r="C36" s="58"/>
    </row>
    <row r="38" spans="2:7" x14ac:dyDescent="0.3">
      <c r="C38" s="21"/>
    </row>
    <row r="39" spans="2:7" x14ac:dyDescent="0.3">
      <c r="C39" s="21"/>
      <c r="D39" s="58"/>
      <c r="E39" s="58"/>
      <c r="F39" s="58"/>
    </row>
    <row r="41" spans="2:7" x14ac:dyDescent="0.3">
      <c r="C41" s="6"/>
    </row>
    <row r="42" spans="2:7" x14ac:dyDescent="0.3">
      <c r="C42" s="3"/>
    </row>
    <row r="43" spans="2:7" x14ac:dyDescent="0.3">
      <c r="C43" s="3"/>
    </row>
    <row r="44" spans="2:7" x14ac:dyDescent="0.3">
      <c r="C44" s="3"/>
    </row>
    <row r="45" spans="2:7" x14ac:dyDescent="0.3">
      <c r="G45" s="3"/>
    </row>
  </sheetData>
  <pageMargins left="0.7" right="0.7" top="0.75" bottom="0.75" header="0.3" footer="0.3"/>
  <pageSetup scale="98" orientation="landscape" horizontalDpi="360" verticalDpi="360" r:id="rId1"/>
  <headerFooter>
    <oddFooter>&amp;C&amp;"Times New Roman,Regular"&amp;10 5</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G52"/>
  <sheetViews>
    <sheetView topLeftCell="A30" zoomScaleNormal="100" workbookViewId="0">
      <selection activeCell="A43" sqref="A43:XFD43"/>
    </sheetView>
  </sheetViews>
  <sheetFormatPr defaultRowHeight="15" x14ac:dyDescent="0.3"/>
  <cols>
    <col min="1" max="1" width="5.140625" style="3" customWidth="1"/>
    <col min="2" max="2" width="21.140625" style="3" customWidth="1"/>
    <col min="3" max="3" width="40" style="3" customWidth="1"/>
    <col min="4" max="4" width="13.85546875" style="3" customWidth="1"/>
    <col min="5" max="6" width="9.140625" style="3"/>
    <col min="7" max="7" width="13.7109375" style="3" bestFit="1" customWidth="1"/>
    <col min="8" max="16384" width="9.140625" style="3"/>
  </cols>
  <sheetData>
    <row r="1" spans="1:59" ht="14.1" customHeight="1" x14ac:dyDescent="0.3">
      <c r="A1" s="165" t="str">
        <f>Contents!B1</f>
        <v>Maasai Mara  University Christian Union</v>
      </c>
      <c r="B1" s="164"/>
      <c r="C1" s="164"/>
      <c r="D1" s="164"/>
    </row>
    <row r="2" spans="1:59" ht="14.1" customHeight="1" x14ac:dyDescent="0.3">
      <c r="A2" s="165" t="s">
        <v>20</v>
      </c>
      <c r="B2" s="164"/>
      <c r="C2" s="164"/>
      <c r="D2" s="164"/>
      <c r="BG2" s="3" t="s">
        <v>523</v>
      </c>
    </row>
    <row r="3" spans="1:59" ht="14.1" customHeight="1" x14ac:dyDescent="0.3">
      <c r="A3" s="165" t="s">
        <v>296</v>
      </c>
      <c r="B3" s="165"/>
      <c r="C3" s="167"/>
      <c r="D3" s="166">
        <v>2025</v>
      </c>
    </row>
    <row r="4" spans="1:59" ht="14.1" customHeight="1" x14ac:dyDescent="0.3">
      <c r="A4" s="165"/>
      <c r="B4" s="167"/>
      <c r="C4" s="167"/>
      <c r="D4" s="166" t="s">
        <v>21</v>
      </c>
    </row>
    <row r="5" spans="1:59" ht="14.1" customHeight="1" x14ac:dyDescent="0.3">
      <c r="A5" s="165">
        <v>2</v>
      </c>
      <c r="B5" s="163" t="s">
        <v>260</v>
      </c>
      <c r="C5" s="167"/>
      <c r="D5" s="167"/>
    </row>
    <row r="6" spans="1:59" ht="14.1" customHeight="1" x14ac:dyDescent="0.3">
      <c r="A6" s="165"/>
      <c r="B6" s="167"/>
      <c r="C6" s="167" t="s">
        <v>521</v>
      </c>
      <c r="D6" s="167">
        <f>'All Transactions'!I22</f>
        <v>190900</v>
      </c>
    </row>
    <row r="7" spans="1:59" ht="14.1" customHeight="1" x14ac:dyDescent="0.3">
      <c r="A7" s="165"/>
      <c r="B7" s="167"/>
      <c r="C7" s="167" t="s">
        <v>529</v>
      </c>
      <c r="D7" s="167">
        <f>'All Transactions'!I40</f>
        <v>10675</v>
      </c>
    </row>
    <row r="8" spans="1:59" ht="14.1" customHeight="1" x14ac:dyDescent="0.3">
      <c r="A8" s="165"/>
      <c r="B8" s="167"/>
      <c r="C8" s="167" t="s">
        <v>528</v>
      </c>
      <c r="D8" s="167">
        <f>'All Transactions'!I27</f>
        <v>7200</v>
      </c>
    </row>
    <row r="9" spans="1:59" ht="14.1" customHeight="1" x14ac:dyDescent="0.3">
      <c r="A9" s="165"/>
      <c r="B9" s="167"/>
      <c r="C9" s="167" t="s">
        <v>312</v>
      </c>
      <c r="D9" s="167">
        <f>'All Transactions'!B28</f>
        <v>55875</v>
      </c>
    </row>
    <row r="10" spans="1:59" ht="14.1" customHeight="1" x14ac:dyDescent="0.3">
      <c r="A10" s="165"/>
      <c r="B10" s="167"/>
      <c r="C10" s="167" t="s">
        <v>526</v>
      </c>
      <c r="D10" s="167">
        <f>'All Transactions'!I34</f>
        <v>7000</v>
      </c>
    </row>
    <row r="11" spans="1:59" ht="14.1" customHeight="1" x14ac:dyDescent="0.3">
      <c r="A11" s="165"/>
      <c r="B11" s="167"/>
      <c r="C11" s="167" t="s">
        <v>568</v>
      </c>
      <c r="D11" s="167">
        <f>'Note 1a.'!C26</f>
        <v>240323</v>
      </c>
    </row>
    <row r="12" spans="1:59" ht="14.1" customHeight="1" x14ac:dyDescent="0.3">
      <c r="A12" s="165"/>
      <c r="B12" s="163"/>
      <c r="C12" s="163"/>
      <c r="D12" s="163">
        <f>SUM(D6:D11)</f>
        <v>511973</v>
      </c>
    </row>
    <row r="13" spans="1:59" ht="14.1" customHeight="1" x14ac:dyDescent="0.3">
      <c r="A13" s="174">
        <v>3</v>
      </c>
      <c r="B13" s="163" t="s">
        <v>261</v>
      </c>
      <c r="C13" s="164"/>
      <c r="D13" s="175"/>
      <c r="E13" s="56"/>
      <c r="F13" s="21"/>
    </row>
    <row r="14" spans="1:59" ht="14.1" customHeight="1" x14ac:dyDescent="0.3">
      <c r="A14" s="174"/>
      <c r="B14" s="163"/>
      <c r="C14" s="164" t="s">
        <v>759</v>
      </c>
      <c r="D14" s="175">
        <f>'All Transactions'!B13+'All Transactions'!B35+'All Transactions'!B18+'All Transactions'!B22</f>
        <v>195795</v>
      </c>
      <c r="E14" s="56"/>
      <c r="F14" s="21"/>
    </row>
    <row r="15" spans="1:59" ht="14.1" customHeight="1" x14ac:dyDescent="0.3">
      <c r="A15" s="176"/>
      <c r="B15" s="167"/>
      <c r="C15" s="167" t="s">
        <v>522</v>
      </c>
      <c r="D15" s="167">
        <f>'All Transactions'!B3</f>
        <v>27060</v>
      </c>
      <c r="E15" s="21"/>
      <c r="F15" s="21"/>
    </row>
    <row r="16" spans="1:59" ht="17.25" customHeight="1" x14ac:dyDescent="0.3">
      <c r="A16" s="177"/>
      <c r="B16" s="167"/>
      <c r="C16" s="236" t="s">
        <v>310</v>
      </c>
      <c r="D16" s="167">
        <f>'All Transactions'!F20</f>
        <v>6755</v>
      </c>
    </row>
    <row r="17" spans="1:4" ht="14.1" customHeight="1" x14ac:dyDescent="0.3">
      <c r="A17" s="177"/>
      <c r="B17" s="167"/>
      <c r="C17" s="167" t="s">
        <v>262</v>
      </c>
      <c r="D17" s="167">
        <f>'All Transactions'!B4</f>
        <v>6250</v>
      </c>
    </row>
    <row r="18" spans="1:4" ht="14.1" customHeight="1" x14ac:dyDescent="0.3">
      <c r="A18" s="177"/>
      <c r="B18" s="167"/>
      <c r="C18" s="167" t="s">
        <v>527</v>
      </c>
      <c r="D18" s="167">
        <f>'All Transactions'!F40</f>
        <v>13500</v>
      </c>
    </row>
    <row r="19" spans="1:4" ht="14.1" customHeight="1" x14ac:dyDescent="0.3">
      <c r="A19" s="177"/>
      <c r="B19" s="167"/>
      <c r="C19" s="167" t="s">
        <v>263</v>
      </c>
      <c r="D19" s="167"/>
    </row>
    <row r="20" spans="1:4" ht="14.1" customHeight="1" x14ac:dyDescent="0.3">
      <c r="A20" s="177"/>
      <c r="B20" s="167"/>
      <c r="C20" s="167" t="s">
        <v>300</v>
      </c>
      <c r="D20" s="181"/>
    </row>
    <row r="21" spans="1:4" ht="14.1" customHeight="1" x14ac:dyDescent="0.3">
      <c r="A21" s="177"/>
      <c r="B21" s="167"/>
      <c r="C21" s="167" t="s">
        <v>525</v>
      </c>
      <c r="D21" s="167">
        <f>'All Transactions'!B13</f>
        <v>93065</v>
      </c>
    </row>
    <row r="22" spans="1:4" ht="14.1" customHeight="1" x14ac:dyDescent="0.3">
      <c r="A22" s="177"/>
      <c r="B22" s="167"/>
      <c r="C22" s="167" t="s">
        <v>417</v>
      </c>
      <c r="D22" s="167"/>
    </row>
    <row r="23" spans="1:4" ht="14.1" customHeight="1" x14ac:dyDescent="0.3">
      <c r="A23" s="177"/>
      <c r="B23" s="167"/>
      <c r="C23" s="167" t="s">
        <v>307</v>
      </c>
      <c r="D23" s="167"/>
    </row>
    <row r="24" spans="1:4" ht="14.1" customHeight="1" x14ac:dyDescent="0.3">
      <c r="A24" s="177"/>
      <c r="B24" s="167"/>
      <c r="C24" s="167" t="s">
        <v>414</v>
      </c>
      <c r="D24" s="167"/>
    </row>
    <row r="25" spans="1:4" ht="14.1" customHeight="1" x14ac:dyDescent="0.3">
      <c r="A25" s="177"/>
      <c r="B25" s="167"/>
      <c r="C25" s="167" t="s">
        <v>264</v>
      </c>
      <c r="D25" s="167"/>
    </row>
    <row r="26" spans="1:4" ht="14.1" customHeight="1" x14ac:dyDescent="0.3">
      <c r="A26" s="177"/>
      <c r="B26" s="167"/>
      <c r="C26" s="167" t="s">
        <v>265</v>
      </c>
      <c r="D26" s="167">
        <f>'All Transactions'!F39</f>
        <v>89000</v>
      </c>
    </row>
    <row r="27" spans="1:4" ht="14.1" customHeight="1" x14ac:dyDescent="0.3">
      <c r="A27" s="177"/>
      <c r="B27" s="167"/>
      <c r="C27" s="167" t="s">
        <v>413</v>
      </c>
      <c r="D27" s="167">
        <f>'All Transactions'!F18</f>
        <v>229423</v>
      </c>
    </row>
    <row r="28" spans="1:4" ht="14.1" customHeight="1" x14ac:dyDescent="0.3">
      <c r="A28" s="177"/>
      <c r="B28" s="167"/>
      <c r="C28" s="167" t="s">
        <v>306</v>
      </c>
      <c r="D28" s="167"/>
    </row>
    <row r="29" spans="1:4" ht="14.1" customHeight="1" x14ac:dyDescent="0.3">
      <c r="A29" s="177"/>
      <c r="B29" s="167"/>
      <c r="C29" s="167" t="s">
        <v>311</v>
      </c>
      <c r="D29" s="167"/>
    </row>
    <row r="30" spans="1:4" ht="14.1" customHeight="1" x14ac:dyDescent="0.3">
      <c r="A30" s="177"/>
      <c r="B30" s="167"/>
      <c r="C30" s="167" t="s">
        <v>308</v>
      </c>
      <c r="D30" s="167"/>
    </row>
    <row r="31" spans="1:4" ht="14.1" customHeight="1" x14ac:dyDescent="0.3">
      <c r="A31" s="177"/>
      <c r="B31" s="167"/>
      <c r="C31" s="167" t="s">
        <v>409</v>
      </c>
      <c r="D31" s="167"/>
    </row>
    <row r="32" spans="1:4" ht="14.1" customHeight="1" x14ac:dyDescent="0.3">
      <c r="A32" s="177"/>
      <c r="B32" s="167"/>
      <c r="C32" s="164" t="s">
        <v>269</v>
      </c>
      <c r="D32" s="167"/>
    </row>
    <row r="33" spans="1:8" ht="14.1" customHeight="1" x14ac:dyDescent="0.3">
      <c r="A33" s="177"/>
      <c r="B33" s="167"/>
      <c r="C33" s="167" t="s">
        <v>309</v>
      </c>
      <c r="D33" s="167"/>
    </row>
    <row r="34" spans="1:8" ht="14.1" customHeight="1" x14ac:dyDescent="0.3">
      <c r="A34" s="177"/>
      <c r="B34" s="167"/>
      <c r="C34" s="167"/>
      <c r="D34" s="163">
        <f>SUM(D14:D33)</f>
        <v>660848</v>
      </c>
    </row>
    <row r="35" spans="1:8" ht="14.1" customHeight="1" x14ac:dyDescent="0.3">
      <c r="A35" s="177"/>
      <c r="B35" s="167"/>
      <c r="C35" s="167"/>
      <c r="D35" s="163"/>
    </row>
    <row r="36" spans="1:8" ht="14.1" customHeight="1" x14ac:dyDescent="0.3">
      <c r="A36" s="177"/>
      <c r="B36" s="167"/>
      <c r="C36" s="167"/>
      <c r="D36" s="163"/>
    </row>
    <row r="37" spans="1:8" ht="14.1" customHeight="1" x14ac:dyDescent="0.3">
      <c r="A37" s="178">
        <v>4</v>
      </c>
      <c r="B37" s="165" t="s">
        <v>266</v>
      </c>
      <c r="C37" s="164"/>
      <c r="D37" s="164"/>
      <c r="G37" s="12"/>
      <c r="H37" s="56"/>
    </row>
    <row r="38" spans="1:8" ht="14.1" customHeight="1" x14ac:dyDescent="0.3">
      <c r="A38" s="178"/>
      <c r="B38" s="165"/>
      <c r="C38" s="164" t="s">
        <v>314</v>
      </c>
      <c r="D38" s="172"/>
      <c r="G38" s="61"/>
      <c r="H38" s="56"/>
    </row>
    <row r="39" spans="1:8" ht="14.1" customHeight="1" x14ac:dyDescent="0.3">
      <c r="A39" s="176"/>
      <c r="B39" s="164"/>
      <c r="C39" s="164" t="s">
        <v>267</v>
      </c>
      <c r="D39" s="172">
        <f>'Bank Summary'!C39</f>
        <v>4858</v>
      </c>
      <c r="G39" s="56"/>
      <c r="H39" s="56"/>
    </row>
    <row r="40" spans="1:8" ht="14.1" customHeight="1" x14ac:dyDescent="0.3">
      <c r="A40" s="176"/>
      <c r="B40" s="164"/>
      <c r="C40" s="179"/>
      <c r="D40" s="173">
        <f>D38+D39</f>
        <v>4858</v>
      </c>
      <c r="E40" s="56"/>
      <c r="F40" s="56"/>
    </row>
    <row r="41" spans="1:8" ht="14.1" customHeight="1" x14ac:dyDescent="0.3">
      <c r="A41" s="180">
        <v>5</v>
      </c>
      <c r="B41" s="165" t="s">
        <v>37</v>
      </c>
      <c r="C41" s="164"/>
      <c r="D41" s="172"/>
      <c r="G41" s="68"/>
    </row>
    <row r="42" spans="1:8" ht="14.1" customHeight="1" x14ac:dyDescent="0.3">
      <c r="A42" s="177"/>
      <c r="B42" s="164"/>
      <c r="C42" s="164" t="s">
        <v>211</v>
      </c>
      <c r="D42" s="172"/>
    </row>
    <row r="43" spans="1:8" ht="14.1" customHeight="1" x14ac:dyDescent="0.3">
      <c r="A43" s="177"/>
      <c r="B43" s="164"/>
      <c r="C43" s="164"/>
      <c r="D43" s="172"/>
    </row>
    <row r="44" spans="1:8" ht="14.1" customHeight="1" x14ac:dyDescent="0.3">
      <c r="A44" s="165">
        <v>6</v>
      </c>
      <c r="B44" s="163" t="s">
        <v>249</v>
      </c>
      <c r="C44" s="164"/>
      <c r="D44" s="172"/>
    </row>
    <row r="45" spans="1:8" ht="14.1" customHeight="1" x14ac:dyDescent="0.3">
      <c r="A45" s="164"/>
      <c r="B45" s="164"/>
      <c r="C45" s="164" t="s">
        <v>418</v>
      </c>
      <c r="D45" s="172">
        <f>'Bank Summary'!F39</f>
        <v>785245</v>
      </c>
    </row>
    <row r="46" spans="1:8" ht="14.1" customHeight="1" x14ac:dyDescent="0.3">
      <c r="A46" s="164"/>
      <c r="B46" s="164"/>
      <c r="C46" s="164" t="s">
        <v>268</v>
      </c>
      <c r="D46" s="172"/>
    </row>
    <row r="47" spans="1:8" ht="14.1" customHeight="1" x14ac:dyDescent="0.3">
      <c r="A47" s="164"/>
      <c r="B47" s="164"/>
      <c r="C47" s="164" t="s">
        <v>530</v>
      </c>
      <c r="D47" s="172">
        <f>'CU Income Summary'!O4</f>
        <v>240323.67</v>
      </c>
    </row>
    <row r="48" spans="1:8" ht="14.1" customHeight="1" x14ac:dyDescent="0.3">
      <c r="A48" s="164"/>
      <c r="B48" s="164"/>
      <c r="C48" s="164" t="s">
        <v>760</v>
      </c>
      <c r="D48" s="172">
        <f>'All Transactions'!B13</f>
        <v>93065</v>
      </c>
    </row>
    <row r="49" spans="1:4" ht="14.1" customHeight="1" x14ac:dyDescent="0.3">
      <c r="A49" s="164"/>
      <c r="B49" s="164"/>
      <c r="C49" s="164" t="s">
        <v>269</v>
      </c>
      <c r="D49" s="172"/>
    </row>
    <row r="50" spans="1:4" ht="14.1" customHeight="1" x14ac:dyDescent="0.3">
      <c r="A50" s="164"/>
      <c r="B50" s="164"/>
      <c r="C50" s="164" t="s">
        <v>423</v>
      </c>
      <c r="D50" s="172"/>
    </row>
    <row r="51" spans="1:4" ht="14.1" customHeight="1" x14ac:dyDescent="0.3">
      <c r="A51" s="164"/>
      <c r="B51" s="164"/>
      <c r="C51" s="164"/>
      <c r="D51" s="169">
        <f>SUM(D45:D50)</f>
        <v>1118633.67</v>
      </c>
    </row>
    <row r="52" spans="1:4" ht="14.1" customHeight="1" x14ac:dyDescent="0.3">
      <c r="A52" s="8"/>
    </row>
  </sheetData>
  <autoFilter ref="A1:D57" xr:uid="{00000000-0009-0000-0000-00000F000000}"/>
  <pageMargins left="0.7" right="0.7" top="0.75" bottom="0.75" header="0.3" footer="0.3"/>
  <pageSetup orientation="portrait" horizontalDpi="360" verticalDpi="360" r:id="rId1"/>
  <headerFooter>
    <oddFooter>&amp;C&amp;"Times New Roman,Regular"&amp;10 6</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22"/>
  <sheetViews>
    <sheetView workbookViewId="0">
      <selection activeCell="H28" sqref="H28"/>
    </sheetView>
  </sheetViews>
  <sheetFormatPr defaultRowHeight="15" x14ac:dyDescent="0.25"/>
  <cols>
    <col min="1" max="1" width="10.42578125" customWidth="1"/>
    <col min="2" max="2" width="12" customWidth="1"/>
    <col min="3" max="3" width="8.42578125" customWidth="1"/>
    <col min="4" max="4" width="12.7109375" customWidth="1"/>
    <col min="5" max="5" width="9.85546875" customWidth="1"/>
    <col min="6" max="6" width="10.28515625" customWidth="1"/>
    <col min="7" max="7" width="15.28515625" customWidth="1"/>
    <col min="8" max="9" width="12.5703125" customWidth="1"/>
    <col min="10" max="10" width="16.140625" customWidth="1"/>
    <col min="11" max="11" width="12.5703125" customWidth="1"/>
    <col min="12" max="12" width="10.5703125" customWidth="1"/>
  </cols>
  <sheetData>
    <row r="1" spans="1:12" x14ac:dyDescent="0.25">
      <c r="C1" s="26" t="s">
        <v>39</v>
      </c>
      <c r="D1" s="27"/>
      <c r="E1" s="27"/>
      <c r="F1" s="27"/>
      <c r="G1" s="27"/>
      <c r="H1" s="27"/>
      <c r="I1" s="27"/>
      <c r="J1" s="27"/>
      <c r="K1" s="27"/>
      <c r="L1" s="27"/>
    </row>
    <row r="2" spans="1:12" ht="18.75" customHeight="1" x14ac:dyDescent="0.25">
      <c r="A2" s="28" t="s">
        <v>2</v>
      </c>
      <c r="B2" s="29" t="s">
        <v>40</v>
      </c>
      <c r="C2" s="29" t="s">
        <v>36</v>
      </c>
      <c r="D2" s="29" t="s">
        <v>41</v>
      </c>
      <c r="E2" s="29" t="s">
        <v>42</v>
      </c>
      <c r="F2" s="29" t="s">
        <v>43</v>
      </c>
      <c r="G2" s="29" t="s">
        <v>44</v>
      </c>
      <c r="H2" s="29" t="s">
        <v>45</v>
      </c>
      <c r="I2" s="29" t="s">
        <v>80</v>
      </c>
      <c r="J2" s="29" t="s">
        <v>81</v>
      </c>
      <c r="K2" s="29" t="s">
        <v>22</v>
      </c>
      <c r="L2" s="29" t="s">
        <v>1</v>
      </c>
    </row>
    <row r="3" spans="1:12" x14ac:dyDescent="0.25">
      <c r="A3" s="28" t="s">
        <v>46</v>
      </c>
      <c r="B3" s="30">
        <f>122000</f>
        <v>122000</v>
      </c>
      <c r="C3" s="31">
        <f>88000</f>
        <v>88000</v>
      </c>
      <c r="D3" s="31">
        <v>247000</v>
      </c>
      <c r="E3" s="31">
        <f>101125</f>
        <v>101125</v>
      </c>
      <c r="F3" s="31">
        <f>113623.33</f>
        <v>113623.33</v>
      </c>
      <c r="G3" s="31">
        <f>94419.17</f>
        <v>94419.17</v>
      </c>
      <c r="H3" s="31">
        <v>105800</v>
      </c>
      <c r="I3" s="31">
        <f>129153</f>
        <v>129153</v>
      </c>
      <c r="J3" s="31">
        <v>111850</v>
      </c>
      <c r="K3" s="31">
        <v>49854</v>
      </c>
      <c r="L3" s="31">
        <f>SUM(B3:K3)</f>
        <v>1162824.5</v>
      </c>
    </row>
    <row r="4" spans="1:12" x14ac:dyDescent="0.25">
      <c r="A4" s="28" t="s">
        <v>9</v>
      </c>
      <c r="B4" s="30">
        <f t="shared" ref="B4:B10" si="0">122000</f>
        <v>122000</v>
      </c>
      <c r="C4" s="31">
        <f t="shared" ref="C4:C14" si="1">88000</f>
        <v>88000</v>
      </c>
      <c r="D4" s="31">
        <v>247000</v>
      </c>
      <c r="E4" s="31">
        <f t="shared" ref="E4:E14" si="2">101125</f>
        <v>101125</v>
      </c>
      <c r="F4" s="31">
        <f t="shared" ref="F4:F14" si="3">113623.33</f>
        <v>113623.33</v>
      </c>
      <c r="G4" s="31">
        <f t="shared" ref="G4:G14" si="4">94419.17</f>
        <v>94419.17</v>
      </c>
      <c r="H4" s="31">
        <v>105800</v>
      </c>
      <c r="I4" s="31">
        <f t="shared" ref="I4:I14" si="5">129153</f>
        <v>129153</v>
      </c>
      <c r="J4" s="31">
        <v>111850</v>
      </c>
      <c r="K4" s="31">
        <v>49854</v>
      </c>
      <c r="L4" s="31">
        <f t="shared" ref="L4:L14" si="6">SUM(B4:K4)</f>
        <v>1162824.5</v>
      </c>
    </row>
    <row r="5" spans="1:12" x14ac:dyDescent="0.25">
      <c r="A5" s="28" t="s">
        <v>10</v>
      </c>
      <c r="B5" s="30">
        <f t="shared" si="0"/>
        <v>122000</v>
      </c>
      <c r="C5" s="31">
        <f t="shared" si="1"/>
        <v>88000</v>
      </c>
      <c r="D5" s="31">
        <v>247000</v>
      </c>
      <c r="E5" s="31">
        <f t="shared" si="2"/>
        <v>101125</v>
      </c>
      <c r="F5" s="31">
        <f t="shared" si="3"/>
        <v>113623.33</v>
      </c>
      <c r="G5" s="31">
        <f t="shared" si="4"/>
        <v>94419.17</v>
      </c>
      <c r="H5" s="31">
        <v>105800</v>
      </c>
      <c r="I5" s="31">
        <f t="shared" si="5"/>
        <v>129153</v>
      </c>
      <c r="J5" s="31">
        <v>111850</v>
      </c>
      <c r="K5" s="31">
        <v>49854</v>
      </c>
      <c r="L5" s="31">
        <f t="shared" si="6"/>
        <v>1162824.5</v>
      </c>
    </row>
    <row r="6" spans="1:12" x14ac:dyDescent="0.25">
      <c r="A6" s="28" t="s">
        <v>11</v>
      </c>
      <c r="B6" s="30">
        <f t="shared" si="0"/>
        <v>122000</v>
      </c>
      <c r="C6" s="31">
        <f t="shared" si="1"/>
        <v>88000</v>
      </c>
      <c r="D6" s="31">
        <v>247000</v>
      </c>
      <c r="E6" s="31">
        <f t="shared" si="2"/>
        <v>101125</v>
      </c>
      <c r="F6" s="31">
        <f t="shared" si="3"/>
        <v>113623.33</v>
      </c>
      <c r="G6" s="31">
        <f t="shared" si="4"/>
        <v>94419.17</v>
      </c>
      <c r="H6" s="31">
        <v>105800</v>
      </c>
      <c r="I6" s="31">
        <f t="shared" si="5"/>
        <v>129153</v>
      </c>
      <c r="J6" s="31">
        <v>111850</v>
      </c>
      <c r="K6" s="31">
        <v>49854</v>
      </c>
      <c r="L6" s="31">
        <f t="shared" si="6"/>
        <v>1162824.5</v>
      </c>
    </row>
    <row r="7" spans="1:12" x14ac:dyDescent="0.25">
      <c r="A7" s="28" t="s">
        <v>12</v>
      </c>
      <c r="B7" s="30">
        <f t="shared" si="0"/>
        <v>122000</v>
      </c>
      <c r="C7" s="31">
        <f t="shared" si="1"/>
        <v>88000</v>
      </c>
      <c r="D7" s="31">
        <v>247000</v>
      </c>
      <c r="E7" s="31">
        <f t="shared" si="2"/>
        <v>101125</v>
      </c>
      <c r="F7" s="31">
        <f t="shared" si="3"/>
        <v>113623.33</v>
      </c>
      <c r="G7" s="31">
        <f t="shared" si="4"/>
        <v>94419.17</v>
      </c>
      <c r="H7" s="31">
        <v>105800</v>
      </c>
      <c r="I7" s="31">
        <f t="shared" si="5"/>
        <v>129153</v>
      </c>
      <c r="J7" s="31">
        <v>111850</v>
      </c>
      <c r="K7" s="31">
        <v>49854</v>
      </c>
      <c r="L7" s="31">
        <f t="shared" si="6"/>
        <v>1162824.5</v>
      </c>
    </row>
    <row r="8" spans="1:12" x14ac:dyDescent="0.25">
      <c r="A8" s="28" t="s">
        <v>13</v>
      </c>
      <c r="B8" s="30">
        <f t="shared" si="0"/>
        <v>122000</v>
      </c>
      <c r="C8" s="31">
        <f t="shared" si="1"/>
        <v>88000</v>
      </c>
      <c r="D8" s="31">
        <v>247000</v>
      </c>
      <c r="E8" s="31">
        <f t="shared" si="2"/>
        <v>101125</v>
      </c>
      <c r="F8" s="31">
        <f t="shared" si="3"/>
        <v>113623.33</v>
      </c>
      <c r="G8" s="31">
        <f t="shared" si="4"/>
        <v>94419.17</v>
      </c>
      <c r="H8" s="31">
        <v>105800</v>
      </c>
      <c r="I8" s="31">
        <f t="shared" si="5"/>
        <v>129153</v>
      </c>
      <c r="J8" s="31">
        <v>111850</v>
      </c>
      <c r="K8" s="31">
        <v>49854</v>
      </c>
      <c r="L8" s="31">
        <f t="shared" si="6"/>
        <v>1162824.5</v>
      </c>
    </row>
    <row r="9" spans="1:12" x14ac:dyDescent="0.25">
      <c r="A9" s="28" t="s">
        <v>14</v>
      </c>
      <c r="B9" s="30">
        <f t="shared" si="0"/>
        <v>122000</v>
      </c>
      <c r="C9" s="31">
        <f t="shared" si="1"/>
        <v>88000</v>
      </c>
      <c r="D9" s="31">
        <v>247000</v>
      </c>
      <c r="E9" s="31">
        <f t="shared" si="2"/>
        <v>101125</v>
      </c>
      <c r="F9" s="31">
        <f t="shared" si="3"/>
        <v>113623.33</v>
      </c>
      <c r="G9" s="31">
        <f t="shared" si="4"/>
        <v>94419.17</v>
      </c>
      <c r="H9" s="31">
        <v>105800</v>
      </c>
      <c r="I9" s="31">
        <f t="shared" si="5"/>
        <v>129153</v>
      </c>
      <c r="J9" s="31">
        <v>111850</v>
      </c>
      <c r="K9" s="31">
        <v>49854</v>
      </c>
      <c r="L9" s="31">
        <f t="shared" si="6"/>
        <v>1162824.5</v>
      </c>
    </row>
    <row r="10" spans="1:12" x14ac:dyDescent="0.25">
      <c r="A10" s="28" t="s">
        <v>15</v>
      </c>
      <c r="B10" s="30">
        <f t="shared" si="0"/>
        <v>122000</v>
      </c>
      <c r="C10" s="31">
        <f t="shared" si="1"/>
        <v>88000</v>
      </c>
      <c r="D10" s="31">
        <v>247000</v>
      </c>
      <c r="E10" s="31">
        <f t="shared" si="2"/>
        <v>101125</v>
      </c>
      <c r="F10" s="31">
        <f t="shared" si="3"/>
        <v>113623.33</v>
      </c>
      <c r="G10" s="31">
        <f t="shared" si="4"/>
        <v>94419.17</v>
      </c>
      <c r="H10" s="31">
        <v>105800</v>
      </c>
      <c r="I10" s="31">
        <f t="shared" si="5"/>
        <v>129153</v>
      </c>
      <c r="J10" s="31">
        <v>111850</v>
      </c>
      <c r="K10" s="31">
        <v>49854</v>
      </c>
      <c r="L10" s="31">
        <f t="shared" si="6"/>
        <v>1162824.5</v>
      </c>
    </row>
    <row r="11" spans="1:12" x14ac:dyDescent="0.25">
      <c r="A11" s="28" t="s">
        <v>16</v>
      </c>
      <c r="B11" s="30">
        <f t="shared" ref="B11:B14" si="7">1520+2318</f>
        <v>3838</v>
      </c>
      <c r="C11" s="31">
        <f t="shared" si="1"/>
        <v>88000</v>
      </c>
      <c r="D11" s="31">
        <v>247000</v>
      </c>
      <c r="E11" s="31">
        <f t="shared" si="2"/>
        <v>101125</v>
      </c>
      <c r="F11" s="31">
        <f t="shared" si="3"/>
        <v>113623.33</v>
      </c>
      <c r="G11" s="31">
        <f t="shared" si="4"/>
        <v>94419.17</v>
      </c>
      <c r="H11" s="31">
        <v>105800</v>
      </c>
      <c r="I11" s="31">
        <f t="shared" si="5"/>
        <v>129153</v>
      </c>
      <c r="J11" s="31">
        <v>111850</v>
      </c>
      <c r="K11" s="31">
        <v>49854</v>
      </c>
      <c r="L11" s="31">
        <f t="shared" si="6"/>
        <v>1044662.5</v>
      </c>
    </row>
    <row r="12" spans="1:12" x14ac:dyDescent="0.25">
      <c r="A12" s="28" t="s">
        <v>17</v>
      </c>
      <c r="B12" s="30">
        <f t="shared" si="7"/>
        <v>3838</v>
      </c>
      <c r="C12" s="31">
        <f t="shared" si="1"/>
        <v>88000</v>
      </c>
      <c r="D12" s="31">
        <v>247000</v>
      </c>
      <c r="E12" s="31">
        <f t="shared" si="2"/>
        <v>101125</v>
      </c>
      <c r="F12" s="31">
        <f t="shared" si="3"/>
        <v>113623.33</v>
      </c>
      <c r="G12" s="31">
        <f t="shared" si="4"/>
        <v>94419.17</v>
      </c>
      <c r="H12" s="31">
        <v>105800</v>
      </c>
      <c r="I12" s="31">
        <f t="shared" si="5"/>
        <v>129153</v>
      </c>
      <c r="J12" s="31">
        <v>111850</v>
      </c>
      <c r="K12" s="31">
        <v>49854</v>
      </c>
      <c r="L12" s="31">
        <f t="shared" si="6"/>
        <v>1044662.5</v>
      </c>
    </row>
    <row r="13" spans="1:12" x14ac:dyDescent="0.25">
      <c r="A13" s="28" t="s">
        <v>18</v>
      </c>
      <c r="B13" s="30">
        <f t="shared" si="7"/>
        <v>3838</v>
      </c>
      <c r="C13" s="31">
        <f t="shared" si="1"/>
        <v>88000</v>
      </c>
      <c r="D13" s="31">
        <v>247000</v>
      </c>
      <c r="E13" s="31">
        <f t="shared" si="2"/>
        <v>101125</v>
      </c>
      <c r="F13" s="31">
        <f t="shared" si="3"/>
        <v>113623.33</v>
      </c>
      <c r="G13" s="31">
        <f t="shared" si="4"/>
        <v>94419.17</v>
      </c>
      <c r="H13" s="31">
        <v>105800</v>
      </c>
      <c r="I13" s="31">
        <f t="shared" si="5"/>
        <v>129153</v>
      </c>
      <c r="J13" s="31">
        <v>111850</v>
      </c>
      <c r="K13" s="31">
        <v>49854</v>
      </c>
      <c r="L13" s="31">
        <f t="shared" si="6"/>
        <v>1044662.5</v>
      </c>
    </row>
    <row r="14" spans="1:12" x14ac:dyDescent="0.25">
      <c r="A14" s="28" t="s">
        <v>19</v>
      </c>
      <c r="B14" s="30">
        <f t="shared" si="7"/>
        <v>3838</v>
      </c>
      <c r="C14" s="31">
        <f t="shared" si="1"/>
        <v>88000</v>
      </c>
      <c r="D14" s="31">
        <v>247000</v>
      </c>
      <c r="E14" s="31">
        <f t="shared" si="2"/>
        <v>101125</v>
      </c>
      <c r="F14" s="31">
        <f t="shared" si="3"/>
        <v>113623.33</v>
      </c>
      <c r="G14" s="31">
        <f t="shared" si="4"/>
        <v>94419.17</v>
      </c>
      <c r="H14" s="31">
        <v>105800</v>
      </c>
      <c r="I14" s="31">
        <f t="shared" si="5"/>
        <v>129153</v>
      </c>
      <c r="J14" s="31">
        <v>111850</v>
      </c>
      <c r="K14" s="31">
        <v>49854</v>
      </c>
      <c r="L14" s="31">
        <f t="shared" si="6"/>
        <v>1044662.5</v>
      </c>
    </row>
    <row r="15" spans="1:12" ht="15.75" thickBot="1" x14ac:dyDescent="0.3">
      <c r="A15" s="32" t="s">
        <v>1</v>
      </c>
      <c r="B15" s="33">
        <f>SUM(B3:B14)</f>
        <v>991352</v>
      </c>
      <c r="C15" s="33">
        <f t="shared" ref="C15:K15" si="8">SUM(C3:C14)</f>
        <v>1056000</v>
      </c>
      <c r="D15" s="33">
        <f t="shared" si="8"/>
        <v>2964000</v>
      </c>
      <c r="E15" s="33">
        <f t="shared" si="8"/>
        <v>1213500</v>
      </c>
      <c r="F15" s="33">
        <f t="shared" si="8"/>
        <v>1363479.96</v>
      </c>
      <c r="G15" s="33">
        <f t="shared" si="8"/>
        <v>1133030.0400000003</v>
      </c>
      <c r="H15" s="33">
        <f t="shared" si="8"/>
        <v>1269600</v>
      </c>
      <c r="I15" s="33">
        <f t="shared" si="8"/>
        <v>1549836</v>
      </c>
      <c r="J15" s="33">
        <f>SUM(J3:J14)</f>
        <v>1342200</v>
      </c>
      <c r="K15" s="33">
        <f t="shared" si="8"/>
        <v>598248</v>
      </c>
      <c r="L15" s="33">
        <f>SUM(L3:L14)</f>
        <v>13481246</v>
      </c>
    </row>
    <row r="16" spans="1:12" ht="15.75" thickTop="1" x14ac:dyDescent="0.25"/>
    <row r="18" spans="1:7" x14ac:dyDescent="0.25">
      <c r="A18" s="34"/>
      <c r="B18" s="34"/>
      <c r="C18" s="34"/>
      <c r="D18" s="34"/>
      <c r="E18" s="34"/>
      <c r="F18" s="34"/>
      <c r="G18" s="34"/>
    </row>
    <row r="19" spans="1:7" x14ac:dyDescent="0.25">
      <c r="A19" s="34"/>
      <c r="B19" s="34"/>
    </row>
    <row r="20" spans="1:7" x14ac:dyDescent="0.25">
      <c r="A20" s="35"/>
      <c r="B20" s="35"/>
      <c r="C20" s="35"/>
      <c r="F20" s="36"/>
    </row>
    <row r="22" spans="1:7" x14ac:dyDescent="0.25">
      <c r="D22" s="34"/>
    </row>
  </sheetData>
  <pageMargins left="0.7" right="0.7" top="0.75" bottom="0.75" header="0.3" footer="0.3"/>
  <legacy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35"/>
  <sheetViews>
    <sheetView workbookViewId="0">
      <selection activeCell="G28" sqref="G28"/>
    </sheetView>
  </sheetViews>
  <sheetFormatPr defaultColWidth="9" defaultRowHeight="9.75" x14ac:dyDescent="0.15"/>
  <cols>
    <col min="1" max="1" width="9" style="73" customWidth="1"/>
    <col min="2" max="2" width="5.85546875" style="73" customWidth="1"/>
    <col min="3" max="3" width="2.42578125" style="73" customWidth="1"/>
    <col min="4" max="5" width="8.7109375" style="73" customWidth="1"/>
    <col min="6" max="8" width="9" style="73" customWidth="1"/>
    <col min="9" max="10" width="8.85546875" style="73" customWidth="1"/>
    <col min="11" max="11" width="9" style="73" customWidth="1"/>
    <col min="12" max="12" width="8.7109375" style="73" customWidth="1"/>
    <col min="13" max="13" width="9" style="73" customWidth="1"/>
    <col min="14" max="14" width="8.7109375" style="73" customWidth="1"/>
    <col min="15" max="15" width="9.140625" style="73" customWidth="1"/>
    <col min="16" max="16" width="9.85546875" style="73" customWidth="1"/>
    <col min="17" max="16384" width="9" style="73"/>
  </cols>
  <sheetData>
    <row r="1" spans="1:16" ht="15" customHeight="1" x14ac:dyDescent="0.15">
      <c r="A1" s="109" t="s">
        <v>195</v>
      </c>
    </row>
    <row r="2" spans="1:16" ht="11.25" customHeight="1" x14ac:dyDescent="0.15">
      <c r="A2" s="109" t="s">
        <v>196</v>
      </c>
    </row>
    <row r="3" spans="1:16" ht="10.5" customHeight="1" x14ac:dyDescent="0.15">
      <c r="A3" s="109" t="s">
        <v>197</v>
      </c>
      <c r="B3" s="71"/>
      <c r="C3" s="71"/>
      <c r="D3" s="71"/>
      <c r="E3" s="71"/>
      <c r="F3" s="71"/>
      <c r="G3" s="71"/>
      <c r="H3" s="71"/>
      <c r="I3" s="71"/>
      <c r="J3" s="71"/>
      <c r="K3" s="72"/>
      <c r="L3" s="72"/>
      <c r="M3" s="72"/>
      <c r="N3" s="72"/>
      <c r="O3" s="72"/>
      <c r="P3" s="72"/>
    </row>
    <row r="4" spans="1:16" ht="15.75" customHeight="1" x14ac:dyDescent="0.15">
      <c r="A4" s="74" t="s">
        <v>146</v>
      </c>
      <c r="B4" s="71"/>
      <c r="C4" s="71"/>
      <c r="D4" s="71"/>
      <c r="E4" s="71"/>
      <c r="F4" s="71"/>
      <c r="G4" s="71"/>
      <c r="H4" s="71"/>
      <c r="I4" s="71"/>
      <c r="J4" s="71"/>
      <c r="K4" s="72"/>
      <c r="L4" s="72"/>
      <c r="M4" s="72"/>
      <c r="N4" s="72"/>
      <c r="O4" s="72"/>
      <c r="P4" s="72"/>
    </row>
    <row r="5" spans="1:16" ht="15.75" customHeight="1" x14ac:dyDescent="0.15">
      <c r="A5" s="74" t="s">
        <v>147</v>
      </c>
      <c r="B5" s="71"/>
      <c r="C5" s="71"/>
      <c r="D5" s="71"/>
      <c r="E5" s="71"/>
      <c r="F5" s="71"/>
      <c r="G5" s="71"/>
      <c r="H5" s="71"/>
      <c r="I5" s="71"/>
      <c r="J5" s="71"/>
      <c r="K5" s="72"/>
      <c r="L5" s="72"/>
      <c r="M5" s="72"/>
      <c r="N5" s="72"/>
      <c r="O5" s="72"/>
      <c r="P5" s="72"/>
    </row>
    <row r="6" spans="1:16" ht="15" customHeight="1" x14ac:dyDescent="0.15">
      <c r="A6" s="74" t="s">
        <v>148</v>
      </c>
      <c r="B6" s="74"/>
      <c r="C6" s="74"/>
      <c r="D6" s="110" t="s">
        <v>149</v>
      </c>
      <c r="E6" s="110" t="s">
        <v>150</v>
      </c>
      <c r="F6" s="110" t="s">
        <v>151</v>
      </c>
      <c r="G6" s="110" t="s">
        <v>152</v>
      </c>
      <c r="H6" s="110" t="s">
        <v>153</v>
      </c>
      <c r="I6" s="110" t="s">
        <v>154</v>
      </c>
      <c r="J6" s="110" t="s">
        <v>155</v>
      </c>
      <c r="K6" s="110" t="s">
        <v>156</v>
      </c>
      <c r="L6" s="110" t="s">
        <v>157</v>
      </c>
      <c r="M6" s="110" t="s">
        <v>158</v>
      </c>
      <c r="N6" s="110" t="s">
        <v>159</v>
      </c>
      <c r="O6" s="110" t="s">
        <v>160</v>
      </c>
      <c r="P6" s="110" t="s">
        <v>1</v>
      </c>
    </row>
    <row r="7" spans="1:16" ht="15" customHeight="1" x14ac:dyDescent="0.15">
      <c r="A7" s="71" t="s">
        <v>161</v>
      </c>
      <c r="B7" s="71"/>
      <c r="C7" s="71"/>
      <c r="D7" s="75">
        <v>17666</v>
      </c>
      <c r="E7" s="75">
        <f>1.01*D7</f>
        <v>17842.66</v>
      </c>
      <c r="F7" s="75">
        <f t="shared" ref="F7:O7" si="0">1.01*E7</f>
        <v>18021.086599999999</v>
      </c>
      <c r="G7" s="75">
        <f t="shared" si="0"/>
        <v>18201.297466</v>
      </c>
      <c r="H7" s="75">
        <f t="shared" si="0"/>
        <v>18383.31044066</v>
      </c>
      <c r="I7" s="75">
        <f t="shared" si="0"/>
        <v>18567.143545066599</v>
      </c>
      <c r="J7" s="75">
        <f t="shared" si="0"/>
        <v>18752.814980517265</v>
      </c>
      <c r="K7" s="75">
        <f t="shared" si="0"/>
        <v>18940.343130322439</v>
      </c>
      <c r="L7" s="75">
        <f t="shared" si="0"/>
        <v>19129.746561625663</v>
      </c>
      <c r="M7" s="75">
        <f t="shared" si="0"/>
        <v>19321.044027241918</v>
      </c>
      <c r="N7" s="75">
        <f>0.99*M7</f>
        <v>19127.8335869695</v>
      </c>
      <c r="O7" s="75">
        <f t="shared" si="0"/>
        <v>19319.111922839194</v>
      </c>
      <c r="P7" s="76">
        <f>SUM(D7:O7)</f>
        <v>223272.39226124255</v>
      </c>
    </row>
    <row r="8" spans="1:16" ht="15" customHeight="1" x14ac:dyDescent="0.15">
      <c r="A8" s="77" t="s">
        <v>162</v>
      </c>
      <c r="B8" s="71"/>
      <c r="C8" s="71"/>
      <c r="D8" s="75">
        <v>20000</v>
      </c>
      <c r="E8" s="75"/>
      <c r="F8" s="75"/>
      <c r="G8" s="75"/>
      <c r="H8" s="75"/>
      <c r="I8" s="75"/>
      <c r="J8" s="75"/>
      <c r="K8" s="75"/>
      <c r="L8" s="75"/>
      <c r="M8" s="75"/>
      <c r="N8" s="75"/>
      <c r="O8" s="75"/>
      <c r="P8" s="76">
        <f>SUM(D8:O8)</f>
        <v>20000</v>
      </c>
    </row>
    <row r="9" spans="1:16" ht="15" customHeight="1" thickBot="1" x14ac:dyDescent="0.2">
      <c r="A9" s="74" t="s">
        <v>163</v>
      </c>
      <c r="B9" s="71"/>
      <c r="C9" s="71"/>
      <c r="D9" s="78">
        <f t="shared" ref="D9:P9" si="1">SUM(D7:D8)</f>
        <v>37666</v>
      </c>
      <c r="E9" s="78">
        <f t="shared" si="1"/>
        <v>17842.66</v>
      </c>
      <c r="F9" s="78">
        <f t="shared" si="1"/>
        <v>18021.086599999999</v>
      </c>
      <c r="G9" s="78">
        <f t="shared" si="1"/>
        <v>18201.297466</v>
      </c>
      <c r="H9" s="78">
        <f t="shared" si="1"/>
        <v>18383.31044066</v>
      </c>
      <c r="I9" s="78">
        <f t="shared" si="1"/>
        <v>18567.143545066599</v>
      </c>
      <c r="J9" s="78">
        <f t="shared" si="1"/>
        <v>18752.814980517265</v>
      </c>
      <c r="K9" s="78">
        <f t="shared" si="1"/>
        <v>18940.343130322439</v>
      </c>
      <c r="L9" s="78">
        <f t="shared" si="1"/>
        <v>19129.746561625663</v>
      </c>
      <c r="M9" s="78">
        <f t="shared" si="1"/>
        <v>19321.044027241918</v>
      </c>
      <c r="N9" s="78">
        <f t="shared" si="1"/>
        <v>19127.8335869695</v>
      </c>
      <c r="O9" s="78">
        <f t="shared" si="1"/>
        <v>19319.111922839194</v>
      </c>
      <c r="P9" s="78">
        <f t="shared" si="1"/>
        <v>243272.39226124255</v>
      </c>
    </row>
    <row r="10" spans="1:16" ht="15" customHeight="1" thickTop="1" x14ac:dyDescent="0.15">
      <c r="A10" s="74"/>
      <c r="B10" s="71"/>
      <c r="C10" s="71"/>
      <c r="D10" s="74"/>
      <c r="E10" s="74"/>
      <c r="F10" s="74"/>
      <c r="G10" s="74"/>
      <c r="H10" s="74"/>
      <c r="I10" s="74"/>
      <c r="J10" s="74"/>
      <c r="K10" s="74"/>
      <c r="L10" s="74"/>
      <c r="M10" s="74"/>
      <c r="N10" s="74"/>
      <c r="O10" s="74"/>
      <c r="P10" s="74"/>
    </row>
    <row r="11" spans="1:16" ht="15" customHeight="1" x14ac:dyDescent="0.15">
      <c r="A11" s="79" t="s">
        <v>164</v>
      </c>
      <c r="B11" s="71"/>
      <c r="C11" s="71"/>
      <c r="D11" s="71"/>
      <c r="E11" s="71"/>
      <c r="F11" s="71"/>
      <c r="G11" s="71"/>
      <c r="H11" s="71"/>
      <c r="I11" s="71"/>
      <c r="J11" s="71"/>
      <c r="K11" s="71"/>
      <c r="L11" s="71"/>
      <c r="M11" s="71"/>
      <c r="N11" s="71"/>
      <c r="O11" s="71"/>
      <c r="P11" s="74"/>
    </row>
    <row r="12" spans="1:16" ht="15" customHeight="1" x14ac:dyDescent="0.15">
      <c r="A12" s="77" t="s">
        <v>165</v>
      </c>
      <c r="B12" s="71"/>
      <c r="C12" s="71"/>
      <c r="D12" s="71">
        <f>17245</f>
        <v>17245</v>
      </c>
      <c r="E12" s="71">
        <f>0.99*D12</f>
        <v>17072.55</v>
      </c>
      <c r="F12" s="71">
        <f t="shared" ref="F12:O12" si="2">1.01*E12</f>
        <v>17243.2755</v>
      </c>
      <c r="G12" s="71">
        <f t="shared" si="2"/>
        <v>17415.708255000001</v>
      </c>
      <c r="H12" s="71">
        <f t="shared" si="2"/>
        <v>17589.86533755</v>
      </c>
      <c r="I12" s="71">
        <f t="shared" si="2"/>
        <v>17765.763990925501</v>
      </c>
      <c r="J12" s="71">
        <f t="shared" si="2"/>
        <v>17943.421630834757</v>
      </c>
      <c r="K12" s="71">
        <f t="shared" si="2"/>
        <v>18122.855847143106</v>
      </c>
      <c r="L12" s="71">
        <f t="shared" si="2"/>
        <v>18304.084405614536</v>
      </c>
      <c r="M12" s="71">
        <f t="shared" si="2"/>
        <v>18487.12524967068</v>
      </c>
      <c r="N12" s="71">
        <f>0.99*M12</f>
        <v>18302.253997173972</v>
      </c>
      <c r="O12" s="71">
        <f t="shared" si="2"/>
        <v>18485.27653714571</v>
      </c>
      <c r="P12" s="74">
        <f t="shared" ref="P12:P25" si="3">SUM(D12:O12)</f>
        <v>213977.18075105827</v>
      </c>
    </row>
    <row r="13" spans="1:16" ht="15" customHeight="1" x14ac:dyDescent="0.15">
      <c r="A13" s="80" t="s">
        <v>166</v>
      </c>
      <c r="D13" s="81">
        <v>36</v>
      </c>
      <c r="E13" s="81">
        <f>1.01*D13</f>
        <v>36.36</v>
      </c>
      <c r="F13" s="81">
        <f t="shared" ref="F13:O13" si="4">1.02*E13</f>
        <v>37.087200000000003</v>
      </c>
      <c r="G13" s="81">
        <f t="shared" si="4"/>
        <v>37.828944000000007</v>
      </c>
      <c r="H13" s="81">
        <f t="shared" si="4"/>
        <v>38.585522880000006</v>
      </c>
      <c r="I13" s="81">
        <f t="shared" si="4"/>
        <v>39.357233337600007</v>
      </c>
      <c r="J13" s="81">
        <f t="shared" si="4"/>
        <v>40.144378004352006</v>
      </c>
      <c r="K13" s="81">
        <f t="shared" si="4"/>
        <v>40.94726556443905</v>
      </c>
      <c r="L13" s="81">
        <f t="shared" si="4"/>
        <v>41.766210875727829</v>
      </c>
      <c r="M13" s="81">
        <f t="shared" si="4"/>
        <v>42.601535093242383</v>
      </c>
      <c r="N13" s="81">
        <f>0.99*M13</f>
        <v>42.175519742309959</v>
      </c>
      <c r="O13" s="81">
        <f t="shared" si="4"/>
        <v>43.019030137156157</v>
      </c>
      <c r="P13" s="74">
        <f t="shared" si="3"/>
        <v>475.87283963482747</v>
      </c>
    </row>
    <row r="14" spans="1:16" ht="15" customHeight="1" x14ac:dyDescent="0.15">
      <c r="A14" s="77" t="s">
        <v>199</v>
      </c>
      <c r="D14" s="81">
        <f>3.2</f>
        <v>3.2</v>
      </c>
      <c r="E14" s="81">
        <f>1.1*D14</f>
        <v>3.5200000000000005</v>
      </c>
      <c r="F14" s="81">
        <f>1.04*E14</f>
        <v>3.6608000000000005</v>
      </c>
      <c r="G14" s="81">
        <f t="shared" ref="G14:O14" si="5">1.04*F14</f>
        <v>3.8072320000000008</v>
      </c>
      <c r="H14" s="81">
        <f t="shared" si="5"/>
        <v>3.959521280000001</v>
      </c>
      <c r="I14" s="81">
        <f t="shared" si="5"/>
        <v>4.117902131200001</v>
      </c>
      <c r="J14" s="81">
        <f t="shared" si="5"/>
        <v>4.2826182164480011</v>
      </c>
      <c r="K14" s="81">
        <f t="shared" si="5"/>
        <v>4.453922945105921</v>
      </c>
      <c r="L14" s="81">
        <f t="shared" si="5"/>
        <v>4.6320798629101576</v>
      </c>
      <c r="M14" s="81">
        <f t="shared" si="5"/>
        <v>4.8173630574265642</v>
      </c>
      <c r="N14" s="81">
        <f t="shared" si="5"/>
        <v>5.0100575797236271</v>
      </c>
      <c r="O14" s="81">
        <f t="shared" si="5"/>
        <v>5.2104598829125726</v>
      </c>
      <c r="P14" s="74">
        <f t="shared" si="3"/>
        <v>50.671956955726849</v>
      </c>
    </row>
    <row r="15" spans="1:16" ht="15" customHeight="1" x14ac:dyDescent="0.15">
      <c r="A15" s="77" t="s">
        <v>167</v>
      </c>
      <c r="D15" s="81">
        <v>20.100000000000001</v>
      </c>
      <c r="E15" s="81">
        <f>1.01*D15</f>
        <v>20.301000000000002</v>
      </c>
      <c r="F15" s="81">
        <f t="shared" ref="F15:O15" si="6">1.01*E15</f>
        <v>20.504010000000001</v>
      </c>
      <c r="G15" s="81">
        <f t="shared" si="6"/>
        <v>20.709050100000002</v>
      </c>
      <c r="H15" s="81">
        <f t="shared" si="6"/>
        <v>20.916140601000002</v>
      </c>
      <c r="I15" s="81">
        <f t="shared" si="6"/>
        <v>21.125302007010003</v>
      </c>
      <c r="J15" s="81">
        <f t="shared" si="6"/>
        <v>21.336555027080102</v>
      </c>
      <c r="K15" s="81">
        <f t="shared" si="6"/>
        <v>21.549920577350903</v>
      </c>
      <c r="L15" s="81">
        <f t="shared" si="6"/>
        <v>21.765419783124411</v>
      </c>
      <c r="M15" s="81">
        <f t="shared" si="6"/>
        <v>21.983073980955655</v>
      </c>
      <c r="N15" s="81">
        <f t="shared" si="6"/>
        <v>22.202904720765211</v>
      </c>
      <c r="O15" s="81">
        <f t="shared" si="6"/>
        <v>22.424933767972863</v>
      </c>
      <c r="P15" s="74">
        <f t="shared" si="3"/>
        <v>254.91831056525916</v>
      </c>
    </row>
    <row r="16" spans="1:16" ht="15" customHeight="1" x14ac:dyDescent="0.15">
      <c r="A16" s="77" t="s">
        <v>201</v>
      </c>
      <c r="D16" s="81">
        <f>26.4</f>
        <v>26.4</v>
      </c>
      <c r="E16" s="81">
        <f>1.09*D16</f>
        <v>28.776</v>
      </c>
      <c r="F16" s="81">
        <f t="shared" ref="F16:O16" si="7">1.09*E16</f>
        <v>31.365840000000002</v>
      </c>
      <c r="G16" s="81">
        <f t="shared" si="7"/>
        <v>34.188765600000004</v>
      </c>
      <c r="H16" s="81">
        <f t="shared" si="7"/>
        <v>37.265754504000007</v>
      </c>
      <c r="I16" s="81">
        <f t="shared" si="7"/>
        <v>40.619672409360014</v>
      </c>
      <c r="J16" s="81">
        <f t="shared" si="7"/>
        <v>44.275442926202416</v>
      </c>
      <c r="K16" s="81">
        <f t="shared" si="7"/>
        <v>48.260232789560639</v>
      </c>
      <c r="L16" s="81">
        <f t="shared" si="7"/>
        <v>52.603653740621098</v>
      </c>
      <c r="M16" s="81">
        <f t="shared" si="7"/>
        <v>57.337982577277003</v>
      </c>
      <c r="N16" s="81">
        <f t="shared" si="7"/>
        <v>62.498401009231941</v>
      </c>
      <c r="O16" s="81">
        <f t="shared" si="7"/>
        <v>68.123257100062816</v>
      </c>
      <c r="P16" s="74">
        <f t="shared" si="3"/>
        <v>531.71500265631596</v>
      </c>
    </row>
    <row r="17" spans="1:16" ht="15" customHeight="1" x14ac:dyDescent="0.15">
      <c r="A17" s="77" t="s">
        <v>198</v>
      </c>
      <c r="D17" s="81">
        <f>17.2</f>
        <v>17.2</v>
      </c>
      <c r="E17" s="81">
        <f>1.08*D17</f>
        <v>18.576000000000001</v>
      </c>
      <c r="F17" s="81">
        <f t="shared" ref="F17:O17" si="8">1.08*E17</f>
        <v>20.062080000000002</v>
      </c>
      <c r="G17" s="81">
        <f t="shared" si="8"/>
        <v>21.667046400000004</v>
      </c>
      <c r="H17" s="81">
        <f t="shared" si="8"/>
        <v>23.400410112000007</v>
      </c>
      <c r="I17" s="81">
        <f t="shared" si="8"/>
        <v>25.27244292096001</v>
      </c>
      <c r="J17" s="81">
        <f t="shared" si="8"/>
        <v>27.294238354636814</v>
      </c>
      <c r="K17" s="81">
        <f t="shared" si="8"/>
        <v>29.477777423007762</v>
      </c>
      <c r="L17" s="81">
        <f t="shared" si="8"/>
        <v>31.835999616848383</v>
      </c>
      <c r="M17" s="81">
        <f t="shared" si="8"/>
        <v>34.382879586196253</v>
      </c>
      <c r="N17" s="81">
        <f t="shared" si="8"/>
        <v>37.133509953091959</v>
      </c>
      <c r="O17" s="81">
        <f t="shared" si="8"/>
        <v>40.104190749339317</v>
      </c>
      <c r="P17" s="74">
        <f t="shared" si="3"/>
        <v>326.40657511608049</v>
      </c>
    </row>
    <row r="18" spans="1:16" ht="15" customHeight="1" x14ac:dyDescent="0.15">
      <c r="A18" s="77" t="s">
        <v>214</v>
      </c>
      <c r="D18" s="81">
        <f>7.6</f>
        <v>7.6</v>
      </c>
      <c r="E18" s="81">
        <f>1.04*D18</f>
        <v>7.9039999999999999</v>
      </c>
      <c r="F18" s="81">
        <f t="shared" ref="F18:O18" si="9">1.07*E18</f>
        <v>8.4572800000000008</v>
      </c>
      <c r="G18" s="81">
        <f t="shared" si="9"/>
        <v>9.0492896000000016</v>
      </c>
      <c r="H18" s="81">
        <f t="shared" si="9"/>
        <v>9.6827398720000026</v>
      </c>
      <c r="I18" s="81">
        <f t="shared" si="9"/>
        <v>10.360531663040003</v>
      </c>
      <c r="J18" s="81">
        <f t="shared" si="9"/>
        <v>11.085768879452804</v>
      </c>
      <c r="K18" s="81">
        <f t="shared" si="9"/>
        <v>11.8617727010145</v>
      </c>
      <c r="L18" s="81">
        <f t="shared" si="9"/>
        <v>12.692096790085516</v>
      </c>
      <c r="M18" s="81">
        <f t="shared" si="9"/>
        <v>13.580543565391503</v>
      </c>
      <c r="N18" s="81">
        <f t="shared" si="9"/>
        <v>14.53118161496891</v>
      </c>
      <c r="O18" s="81">
        <f t="shared" si="9"/>
        <v>15.548364328016735</v>
      </c>
      <c r="P18" s="74">
        <f t="shared" si="3"/>
        <v>132.35356901397</v>
      </c>
    </row>
    <row r="19" spans="1:16" ht="15" customHeight="1" x14ac:dyDescent="0.15">
      <c r="A19" s="77" t="s">
        <v>212</v>
      </c>
      <c r="D19" s="81">
        <f>11.1</f>
        <v>11.1</v>
      </c>
      <c r="E19" s="81">
        <f>1.05*D19</f>
        <v>11.654999999999999</v>
      </c>
      <c r="F19" s="81">
        <f t="shared" ref="F19:O19" si="10">1.05*E19</f>
        <v>12.23775</v>
      </c>
      <c r="G19" s="81">
        <f t="shared" si="10"/>
        <v>12.8496375</v>
      </c>
      <c r="H19" s="81">
        <f t="shared" si="10"/>
        <v>13.492119375000001</v>
      </c>
      <c r="I19" s="81">
        <f t="shared" si="10"/>
        <v>14.166725343750002</v>
      </c>
      <c r="J19" s="81">
        <f t="shared" si="10"/>
        <v>14.875061610937504</v>
      </c>
      <c r="K19" s="81">
        <f t="shared" si="10"/>
        <v>15.61881469148438</v>
      </c>
      <c r="L19" s="81">
        <f t="shared" si="10"/>
        <v>16.399755426058601</v>
      </c>
      <c r="M19" s="81">
        <f t="shared" si="10"/>
        <v>17.219743197361531</v>
      </c>
      <c r="N19" s="81">
        <f t="shared" si="10"/>
        <v>18.080730357229609</v>
      </c>
      <c r="O19" s="81">
        <f t="shared" si="10"/>
        <v>18.98476687509109</v>
      </c>
      <c r="P19" s="74">
        <f t="shared" si="3"/>
        <v>176.68010437691271</v>
      </c>
    </row>
    <row r="20" spans="1:16" ht="15" customHeight="1" x14ac:dyDescent="0.15">
      <c r="A20" s="77" t="s">
        <v>200</v>
      </c>
      <c r="D20" s="73">
        <f>17.6</f>
        <v>17.600000000000001</v>
      </c>
      <c r="E20" s="73">
        <f>1.09*D20</f>
        <v>19.184000000000005</v>
      </c>
      <c r="F20" s="73">
        <f t="shared" ref="F20:O20" si="11">1.09*E20</f>
        <v>20.910560000000007</v>
      </c>
      <c r="G20" s="73">
        <f t="shared" si="11"/>
        <v>22.792510400000008</v>
      </c>
      <c r="H20" s="73">
        <f t="shared" si="11"/>
        <v>24.84383633600001</v>
      </c>
      <c r="I20" s="73">
        <f t="shared" si="11"/>
        <v>27.079781606240012</v>
      </c>
      <c r="J20" s="73">
        <f t="shared" si="11"/>
        <v>29.516961950801615</v>
      </c>
      <c r="K20" s="73">
        <f t="shared" si="11"/>
        <v>32.173488526373767</v>
      </c>
      <c r="L20" s="73">
        <f t="shared" si="11"/>
        <v>35.069102493747408</v>
      </c>
      <c r="M20" s="73">
        <f t="shared" si="11"/>
        <v>38.225321718184681</v>
      </c>
      <c r="N20" s="73">
        <f t="shared" si="11"/>
        <v>41.665600672821306</v>
      </c>
      <c r="O20" s="73">
        <f t="shared" si="11"/>
        <v>45.415504733375229</v>
      </c>
      <c r="P20" s="74">
        <f t="shared" si="3"/>
        <v>354.47666843754405</v>
      </c>
    </row>
    <row r="21" spans="1:16" ht="15" customHeight="1" x14ac:dyDescent="0.15">
      <c r="A21" s="77" t="s">
        <v>213</v>
      </c>
      <c r="D21" s="73">
        <f>5</f>
        <v>5</v>
      </c>
      <c r="E21" s="73">
        <f>5</f>
        <v>5</v>
      </c>
      <c r="F21" s="73">
        <f>5</f>
        <v>5</v>
      </c>
      <c r="G21" s="73">
        <f>5</f>
        <v>5</v>
      </c>
      <c r="H21" s="73">
        <f>5</f>
        <v>5</v>
      </c>
      <c r="I21" s="73">
        <f>5</f>
        <v>5</v>
      </c>
      <c r="J21" s="73">
        <f>5</f>
        <v>5</v>
      </c>
      <c r="K21" s="73">
        <f>5</f>
        <v>5</v>
      </c>
      <c r="L21" s="73">
        <f>5</f>
        <v>5</v>
      </c>
      <c r="M21" s="73">
        <f>5</f>
        <v>5</v>
      </c>
      <c r="N21" s="73">
        <f>5</f>
        <v>5</v>
      </c>
      <c r="O21" s="73">
        <f>5</f>
        <v>5</v>
      </c>
      <c r="P21" s="74">
        <f t="shared" si="3"/>
        <v>60</v>
      </c>
    </row>
    <row r="22" spans="1:16" ht="15" customHeight="1" x14ac:dyDescent="0.15">
      <c r="A22" s="77" t="s">
        <v>202</v>
      </c>
      <c r="D22" s="73">
        <f>47.8</f>
        <v>47.8</v>
      </c>
      <c r="E22" s="73">
        <f>0.98*D22</f>
        <v>46.843999999999994</v>
      </c>
      <c r="F22" s="73">
        <f t="shared" ref="F22:O22" si="12">0.98*E22</f>
        <v>45.907119999999992</v>
      </c>
      <c r="G22" s="73">
        <f t="shared" si="12"/>
        <v>44.988977599999991</v>
      </c>
      <c r="H22" s="73">
        <f t="shared" si="12"/>
        <v>44.089198047999993</v>
      </c>
      <c r="I22" s="73">
        <f t="shared" si="12"/>
        <v>43.207414087039993</v>
      </c>
      <c r="J22" s="73">
        <f t="shared" si="12"/>
        <v>42.34326580529919</v>
      </c>
      <c r="K22" s="73">
        <f t="shared" si="12"/>
        <v>41.496400489193206</v>
      </c>
      <c r="L22" s="73">
        <f t="shared" si="12"/>
        <v>40.666472479409343</v>
      </c>
      <c r="M22" s="73">
        <f t="shared" si="12"/>
        <v>39.853143029821155</v>
      </c>
      <c r="N22" s="73">
        <f t="shared" si="12"/>
        <v>39.056080169224728</v>
      </c>
      <c r="O22" s="73">
        <f t="shared" si="12"/>
        <v>38.27495856584023</v>
      </c>
      <c r="P22" s="74">
        <f t="shared" si="3"/>
        <v>514.5270302738279</v>
      </c>
    </row>
    <row r="23" spans="1:16" ht="15" customHeight="1" x14ac:dyDescent="0.15">
      <c r="A23" s="77" t="s">
        <v>168</v>
      </c>
      <c r="D23" s="73">
        <f>48</f>
        <v>48</v>
      </c>
      <c r="E23" s="73">
        <f>1.01*D23</f>
        <v>48.480000000000004</v>
      </c>
      <c r="F23" s="73">
        <f t="shared" ref="F23:O23" si="13">1.01*E23</f>
        <v>48.964800000000004</v>
      </c>
      <c r="G23" s="73">
        <f t="shared" si="13"/>
        <v>49.454448000000006</v>
      </c>
      <c r="H23" s="73">
        <f t="shared" si="13"/>
        <v>49.948992480000008</v>
      </c>
      <c r="I23" s="73">
        <f t="shared" si="13"/>
        <v>50.448482404800011</v>
      </c>
      <c r="J23" s="73">
        <f t="shared" si="13"/>
        <v>50.95296722884801</v>
      </c>
      <c r="K23" s="73">
        <f t="shared" si="13"/>
        <v>51.46249690113649</v>
      </c>
      <c r="L23" s="73">
        <f t="shared" si="13"/>
        <v>51.977121870147855</v>
      </c>
      <c r="M23" s="73">
        <f t="shared" si="13"/>
        <v>52.496893088849333</v>
      </c>
      <c r="N23" s="73">
        <f t="shared" si="13"/>
        <v>53.021862019737824</v>
      </c>
      <c r="O23" s="73">
        <f t="shared" si="13"/>
        <v>53.552080639935205</v>
      </c>
      <c r="P23" s="74">
        <f t="shared" si="3"/>
        <v>608.76014463345473</v>
      </c>
    </row>
    <row r="24" spans="1:16" ht="15" customHeight="1" x14ac:dyDescent="0.15">
      <c r="A24" s="77" t="s">
        <v>169</v>
      </c>
      <c r="D24" s="73">
        <v>0</v>
      </c>
      <c r="E24" s="73">
        <f>20000/60</f>
        <v>333.33333333333331</v>
      </c>
      <c r="F24" s="73">
        <f t="shared" ref="F24:O24" si="14">20000/60</f>
        <v>333.33333333333331</v>
      </c>
      <c r="G24" s="73">
        <f t="shared" si="14"/>
        <v>333.33333333333331</v>
      </c>
      <c r="H24" s="73">
        <f t="shared" si="14"/>
        <v>333.33333333333331</v>
      </c>
      <c r="I24" s="73">
        <f t="shared" si="14"/>
        <v>333.33333333333331</v>
      </c>
      <c r="J24" s="73">
        <f t="shared" si="14"/>
        <v>333.33333333333331</v>
      </c>
      <c r="K24" s="73">
        <f t="shared" si="14"/>
        <v>333.33333333333331</v>
      </c>
      <c r="L24" s="73">
        <f t="shared" si="14"/>
        <v>333.33333333333331</v>
      </c>
      <c r="M24" s="73">
        <f t="shared" si="14"/>
        <v>333.33333333333331</v>
      </c>
      <c r="N24" s="73">
        <f t="shared" si="14"/>
        <v>333.33333333333331</v>
      </c>
      <c r="O24" s="73">
        <f t="shared" si="14"/>
        <v>333.33333333333331</v>
      </c>
      <c r="P24" s="74">
        <f t="shared" si="3"/>
        <v>3666.666666666667</v>
      </c>
    </row>
    <row r="25" spans="1:16" ht="15" customHeight="1" x14ac:dyDescent="0.15">
      <c r="A25" s="77" t="s">
        <v>170</v>
      </c>
      <c r="D25" s="73">
        <v>0</v>
      </c>
      <c r="E25" s="73">
        <f>12.5/100*D8/60</f>
        <v>41.666666666666664</v>
      </c>
      <c r="F25" s="73">
        <f>E25</f>
        <v>41.666666666666664</v>
      </c>
      <c r="G25" s="73">
        <f t="shared" ref="G25:O25" si="15">F25</f>
        <v>41.666666666666664</v>
      </c>
      <c r="H25" s="73">
        <f t="shared" si="15"/>
        <v>41.666666666666664</v>
      </c>
      <c r="I25" s="73">
        <f t="shared" si="15"/>
        <v>41.666666666666664</v>
      </c>
      <c r="J25" s="73">
        <f t="shared" si="15"/>
        <v>41.666666666666664</v>
      </c>
      <c r="K25" s="73">
        <f t="shared" si="15"/>
        <v>41.666666666666664</v>
      </c>
      <c r="L25" s="73">
        <f t="shared" si="15"/>
        <v>41.666666666666664</v>
      </c>
      <c r="M25" s="73">
        <f t="shared" si="15"/>
        <v>41.666666666666664</v>
      </c>
      <c r="N25" s="73">
        <f t="shared" si="15"/>
        <v>41.666666666666664</v>
      </c>
      <c r="O25" s="73">
        <f t="shared" si="15"/>
        <v>41.666666666666664</v>
      </c>
      <c r="P25" s="74">
        <f t="shared" si="3"/>
        <v>458.33333333333337</v>
      </c>
    </row>
    <row r="26" spans="1:16" ht="15" customHeight="1" x14ac:dyDescent="0.15">
      <c r="A26" s="80"/>
      <c r="B26" s="71"/>
      <c r="C26" s="71"/>
      <c r="D26" s="82"/>
      <c r="E26" s="82"/>
      <c r="F26" s="82"/>
      <c r="G26" s="82"/>
      <c r="H26" s="82"/>
      <c r="I26" s="82"/>
      <c r="J26" s="82"/>
      <c r="K26" s="82"/>
      <c r="L26" s="82"/>
      <c r="M26" s="82"/>
      <c r="N26" s="82"/>
      <c r="O26" s="82"/>
      <c r="P26" s="74"/>
    </row>
    <row r="27" spans="1:16" ht="15" customHeight="1" x14ac:dyDescent="0.15">
      <c r="A27" s="74" t="s">
        <v>171</v>
      </c>
      <c r="B27" s="71"/>
      <c r="C27" s="71"/>
      <c r="D27" s="83">
        <f t="shared" ref="D27:O27" si="16">SUM(D12:D25)</f>
        <v>17484.999999999996</v>
      </c>
      <c r="E27" s="83">
        <f t="shared" si="16"/>
        <v>17694.150000000001</v>
      </c>
      <c r="F27" s="83">
        <f t="shared" si="16"/>
        <v>17872.432940000002</v>
      </c>
      <c r="G27" s="83">
        <f t="shared" si="16"/>
        <v>18053.044156199998</v>
      </c>
      <c r="H27" s="83">
        <f t="shared" si="16"/>
        <v>18236.049573038003</v>
      </c>
      <c r="I27" s="83">
        <f t="shared" si="16"/>
        <v>18421.519478836501</v>
      </c>
      <c r="J27" s="83">
        <f t="shared" si="16"/>
        <v>18609.528888838813</v>
      </c>
      <c r="K27" s="83">
        <f t="shared" si="16"/>
        <v>18800.157939751767</v>
      </c>
      <c r="L27" s="83">
        <f t="shared" si="16"/>
        <v>18993.492318553213</v>
      </c>
      <c r="M27" s="83">
        <f t="shared" si="16"/>
        <v>19189.623728565388</v>
      </c>
      <c r="N27" s="83">
        <f t="shared" si="16"/>
        <v>19017.629845013078</v>
      </c>
      <c r="O27" s="83">
        <f t="shared" si="16"/>
        <v>19215.934083925411</v>
      </c>
      <c r="P27" s="83">
        <f>SUM(P12:P25)</f>
        <v>221588.56295272216</v>
      </c>
    </row>
    <row r="28" spans="1:16" ht="15" customHeight="1" x14ac:dyDescent="0.15">
      <c r="A28" s="74" t="s">
        <v>172</v>
      </c>
      <c r="B28" s="71"/>
      <c r="C28" s="71"/>
      <c r="D28" s="83">
        <f t="shared" ref="D28:O28" si="17">D9-D27</f>
        <v>20181.000000000004</v>
      </c>
      <c r="E28" s="83">
        <f t="shared" si="17"/>
        <v>148.5099999999984</v>
      </c>
      <c r="F28" s="83">
        <f t="shared" si="17"/>
        <v>148.65365999999631</v>
      </c>
      <c r="G28" s="83">
        <f t="shared" si="17"/>
        <v>148.25330980000217</v>
      </c>
      <c r="H28" s="83">
        <f t="shared" si="17"/>
        <v>147.26086762199702</v>
      </c>
      <c r="I28" s="83">
        <f t="shared" si="17"/>
        <v>145.62406623009883</v>
      </c>
      <c r="J28" s="83">
        <f t="shared" si="17"/>
        <v>143.28609167845207</v>
      </c>
      <c r="K28" s="83">
        <f t="shared" si="17"/>
        <v>140.18519057067169</v>
      </c>
      <c r="L28" s="83">
        <f t="shared" si="17"/>
        <v>136.25424307244975</v>
      </c>
      <c r="M28" s="83">
        <f t="shared" si="17"/>
        <v>131.42029867653036</v>
      </c>
      <c r="N28" s="83">
        <f t="shared" si="17"/>
        <v>110.20374195642216</v>
      </c>
      <c r="O28" s="83">
        <f t="shared" si="17"/>
        <v>103.17783891378349</v>
      </c>
      <c r="P28" s="83">
        <f>P9-P27</f>
        <v>21683.829308520391</v>
      </c>
    </row>
    <row r="29" spans="1:16" ht="15" customHeight="1" x14ac:dyDescent="0.15">
      <c r="A29" s="74" t="s">
        <v>173</v>
      </c>
      <c r="B29" s="71"/>
      <c r="C29" s="71"/>
      <c r="D29" s="83">
        <v>0</v>
      </c>
      <c r="E29" s="83">
        <f>D30</f>
        <v>20181.000000000004</v>
      </c>
      <c r="F29" s="83">
        <f>E30</f>
        <v>20329.510000000002</v>
      </c>
      <c r="G29" s="83">
        <f>F30</f>
        <v>20478.163659999998</v>
      </c>
      <c r="H29" s="83">
        <f>G30</f>
        <v>20626.416969800001</v>
      </c>
      <c r="I29" s="83">
        <f>H30</f>
        <v>20773.677837421998</v>
      </c>
      <c r="J29" s="83">
        <f t="shared" ref="J29:P29" si="18">I30</f>
        <v>20919.301903652096</v>
      </c>
      <c r="K29" s="83">
        <f t="shared" si="18"/>
        <v>21062.587995330548</v>
      </c>
      <c r="L29" s="83">
        <f t="shared" si="18"/>
        <v>21202.77318590122</v>
      </c>
      <c r="M29" s="83">
        <f t="shared" si="18"/>
        <v>21339.02742897367</v>
      </c>
      <c r="N29" s="83">
        <f t="shared" si="18"/>
        <v>21470.4477276502</v>
      </c>
      <c r="O29" s="83">
        <f t="shared" si="18"/>
        <v>21580.651469606622</v>
      </c>
      <c r="P29" s="83">
        <f t="shared" si="18"/>
        <v>21683.829308520406</v>
      </c>
    </row>
    <row r="30" spans="1:16" ht="15" customHeight="1" thickBot="1" x14ac:dyDescent="0.2">
      <c r="A30" s="74" t="s">
        <v>174</v>
      </c>
      <c r="B30" s="71"/>
      <c r="C30" s="71"/>
      <c r="D30" s="84">
        <f>D28+D29</f>
        <v>20181.000000000004</v>
      </c>
      <c r="E30" s="84">
        <f t="shared" ref="E30:O30" si="19">SUM(E28:E29)</f>
        <v>20329.510000000002</v>
      </c>
      <c r="F30" s="84">
        <f t="shared" si="19"/>
        <v>20478.163659999998</v>
      </c>
      <c r="G30" s="84">
        <f t="shared" si="19"/>
        <v>20626.416969800001</v>
      </c>
      <c r="H30" s="84">
        <f t="shared" si="19"/>
        <v>20773.677837421998</v>
      </c>
      <c r="I30" s="84">
        <f t="shared" si="19"/>
        <v>20919.301903652096</v>
      </c>
      <c r="J30" s="84">
        <f t="shared" si="19"/>
        <v>21062.587995330548</v>
      </c>
      <c r="K30" s="84">
        <f t="shared" si="19"/>
        <v>21202.77318590122</v>
      </c>
      <c r="L30" s="84">
        <f t="shared" si="19"/>
        <v>21339.02742897367</v>
      </c>
      <c r="M30" s="84">
        <f t="shared" si="19"/>
        <v>21470.4477276502</v>
      </c>
      <c r="N30" s="84">
        <f t="shared" si="19"/>
        <v>21580.651469606622</v>
      </c>
      <c r="O30" s="84">
        <f t="shared" si="19"/>
        <v>21683.829308520406</v>
      </c>
      <c r="P30" s="71"/>
    </row>
    <row r="31" spans="1:16" ht="15" customHeight="1" thickTop="1" x14ac:dyDescent="0.15">
      <c r="A31" s="74"/>
      <c r="B31" s="71"/>
      <c r="C31" s="71"/>
      <c r="D31" s="74"/>
      <c r="E31" s="74"/>
      <c r="F31" s="74"/>
      <c r="G31" s="74"/>
      <c r="H31" s="74"/>
      <c r="I31" s="74"/>
      <c r="J31" s="74"/>
      <c r="K31" s="74"/>
      <c r="L31" s="74"/>
      <c r="M31" s="74"/>
      <c r="N31" s="74"/>
      <c r="O31" s="74"/>
      <c r="P31" s="71"/>
    </row>
    <row r="32" spans="1:16" ht="15" customHeight="1" x14ac:dyDescent="0.15">
      <c r="A32" s="74" t="s">
        <v>175</v>
      </c>
      <c r="B32" s="71"/>
      <c r="C32" s="71"/>
      <c r="D32" s="74"/>
      <c r="E32" s="74"/>
      <c r="F32" s="74"/>
      <c r="G32" s="74"/>
      <c r="H32" s="74"/>
      <c r="I32" s="74"/>
      <c r="J32" s="74"/>
      <c r="K32" s="74"/>
      <c r="L32" s="74"/>
      <c r="M32" s="74"/>
      <c r="N32" s="74"/>
      <c r="O32" s="74"/>
      <c r="P32" s="71"/>
    </row>
    <row r="33" spans="1:16" ht="15" customHeight="1" x14ac:dyDescent="0.15">
      <c r="A33" s="76">
        <v>1</v>
      </c>
      <c r="B33" s="74" t="s">
        <v>203</v>
      </c>
      <c r="C33" s="74"/>
      <c r="D33" s="74"/>
      <c r="E33" s="74"/>
      <c r="F33" s="74"/>
      <c r="G33" s="74"/>
      <c r="H33" s="74"/>
      <c r="I33" s="74"/>
      <c r="J33" s="74"/>
      <c r="K33" s="74"/>
      <c r="L33" s="74"/>
      <c r="M33" s="74"/>
      <c r="N33" s="74"/>
      <c r="O33" s="74"/>
      <c r="P33" s="71"/>
    </row>
    <row r="34" spans="1:16" ht="15" customHeight="1" x14ac:dyDescent="0.15">
      <c r="A34" s="76">
        <v>2</v>
      </c>
      <c r="B34" s="74" t="s">
        <v>176</v>
      </c>
      <c r="C34" s="74"/>
      <c r="D34" s="74"/>
      <c r="E34" s="74"/>
      <c r="F34" s="74"/>
      <c r="G34" s="74"/>
      <c r="H34" s="74"/>
      <c r="I34" s="74"/>
      <c r="J34" s="74"/>
      <c r="K34" s="74"/>
      <c r="L34" s="85" t="s">
        <v>204</v>
      </c>
      <c r="O34" s="74"/>
      <c r="P34" s="71"/>
    </row>
    <row r="35" spans="1:16" ht="15" customHeight="1" x14ac:dyDescent="0.15">
      <c r="A35" s="76">
        <v>3</v>
      </c>
      <c r="B35" s="74" t="s">
        <v>177</v>
      </c>
      <c r="C35" s="74"/>
      <c r="D35" s="74"/>
      <c r="E35" s="74"/>
      <c r="F35" s="74"/>
      <c r="G35" s="74"/>
      <c r="H35" s="74"/>
      <c r="I35" s="74"/>
      <c r="J35" s="74"/>
      <c r="K35" s="74"/>
      <c r="L35" s="86" t="s">
        <v>178</v>
      </c>
      <c r="O35" s="74"/>
      <c r="P35" s="71"/>
    </row>
  </sheetData>
  <pageMargins left="0.16" right="0.15" top="0.75" bottom="0.75" header="0.3" footer="0.3"/>
  <pageSetup orientation="landscape" horizontalDpi="0"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J35"/>
  <sheetViews>
    <sheetView workbookViewId="0">
      <selection activeCell="H18" sqref="H18"/>
    </sheetView>
  </sheetViews>
  <sheetFormatPr defaultRowHeight="11.25" x14ac:dyDescent="0.2"/>
  <cols>
    <col min="1" max="1" width="5" style="88" customWidth="1"/>
    <col min="2" max="2" width="28.42578125" style="88" customWidth="1"/>
    <col min="3" max="4" width="13.28515625" style="88" customWidth="1"/>
    <col min="5" max="5" width="12.85546875" style="88" customWidth="1"/>
    <col min="6" max="6" width="14.140625" style="88" customWidth="1"/>
    <col min="7" max="16384" width="9.140625" style="88"/>
  </cols>
  <sheetData>
    <row r="1" spans="2:10" ht="15" customHeight="1" x14ac:dyDescent="0.2">
      <c r="B1" s="87"/>
    </row>
    <row r="2" spans="2:10" ht="17.100000000000001" customHeight="1" x14ac:dyDescent="0.2">
      <c r="B2" s="87" t="s">
        <v>135</v>
      </c>
    </row>
    <row r="3" spans="2:10" ht="17.100000000000001" customHeight="1" x14ac:dyDescent="0.2">
      <c r="B3" s="87" t="s">
        <v>136</v>
      </c>
    </row>
    <row r="4" spans="2:10" ht="17.100000000000001" customHeight="1" x14ac:dyDescent="0.2">
      <c r="B4" s="87" t="s">
        <v>137</v>
      </c>
    </row>
    <row r="5" spans="2:10" ht="17.100000000000001" customHeight="1" x14ac:dyDescent="0.2">
      <c r="B5" s="89" t="s">
        <v>179</v>
      </c>
    </row>
    <row r="6" spans="2:10" ht="17.100000000000001" customHeight="1" x14ac:dyDescent="0.2">
      <c r="B6" s="89" t="s">
        <v>180</v>
      </c>
      <c r="E6" s="90"/>
      <c r="F6" s="90"/>
    </row>
    <row r="7" spans="2:10" ht="15.95" customHeight="1" x14ac:dyDescent="0.2">
      <c r="B7" s="91" t="s">
        <v>181</v>
      </c>
      <c r="C7" s="92" t="s">
        <v>182</v>
      </c>
      <c r="D7" s="92" t="s">
        <v>183</v>
      </c>
      <c r="E7" s="93" t="s">
        <v>184</v>
      </c>
      <c r="F7" s="92" t="s">
        <v>185</v>
      </c>
      <c r="G7" s="94"/>
      <c r="H7" s="94"/>
      <c r="I7" s="94"/>
      <c r="J7" s="94"/>
    </row>
    <row r="8" spans="2:10" ht="15.95" customHeight="1" x14ac:dyDescent="0.2">
      <c r="B8" s="95" t="s">
        <v>186</v>
      </c>
      <c r="C8" s="96">
        <f>'1 yr projections'!P7</f>
        <v>223272.39226124255</v>
      </c>
      <c r="D8" s="96">
        <f>1.12*C8</f>
        <v>250065.07933259167</v>
      </c>
      <c r="E8" s="96">
        <f>1.14*C8</f>
        <v>254530.52717781649</v>
      </c>
      <c r="F8" s="97">
        <f>SUM(C8:E8)</f>
        <v>727867.99877165072</v>
      </c>
      <c r="J8" s="89"/>
    </row>
    <row r="9" spans="2:10" ht="15.95" customHeight="1" x14ac:dyDescent="0.2">
      <c r="B9" s="95" t="s">
        <v>187</v>
      </c>
      <c r="C9" s="96">
        <v>20000</v>
      </c>
      <c r="D9" s="96">
        <v>0</v>
      </c>
      <c r="E9" s="96">
        <v>0</v>
      </c>
      <c r="F9" s="97">
        <f>SUM(C9:E9)</f>
        <v>20000</v>
      </c>
      <c r="J9" s="89"/>
    </row>
    <row r="10" spans="2:10" ht="15.95" customHeight="1" thickBot="1" x14ac:dyDescent="0.25">
      <c r="B10" s="91" t="s">
        <v>188</v>
      </c>
      <c r="C10" s="98">
        <f>SUM(C8:C9)</f>
        <v>243272.39226124255</v>
      </c>
      <c r="D10" s="98">
        <f>SUM(D8:D9)</f>
        <v>250065.07933259167</v>
      </c>
      <c r="E10" s="98">
        <f>SUM(E8:E9)</f>
        <v>254530.52717781649</v>
      </c>
      <c r="F10" s="98">
        <f>SUM(F8:F9)</f>
        <v>747867.99877165072</v>
      </c>
      <c r="G10" s="89"/>
      <c r="H10" s="89"/>
      <c r="I10" s="89"/>
      <c r="J10" s="89"/>
    </row>
    <row r="11" spans="2:10" ht="15.95" customHeight="1" thickTop="1" x14ac:dyDescent="0.2">
      <c r="B11" s="99" t="s">
        <v>189</v>
      </c>
      <c r="C11" s="100"/>
      <c r="D11" s="100"/>
      <c r="E11" s="100"/>
      <c r="F11" s="101"/>
      <c r="J11" s="89"/>
    </row>
    <row r="12" spans="2:10" ht="15.95" customHeight="1" x14ac:dyDescent="0.2">
      <c r="B12" s="95" t="s">
        <v>133</v>
      </c>
      <c r="C12" s="100">
        <f>'1 yr projections'!P12</f>
        <v>213977.18075105827</v>
      </c>
      <c r="D12" s="96">
        <f t="shared" ref="D12:E23" si="0">1.01*C12</f>
        <v>216116.95255856885</v>
      </c>
      <c r="E12" s="96">
        <f t="shared" si="0"/>
        <v>218278.12208415454</v>
      </c>
      <c r="F12" s="97">
        <f t="shared" ref="F12:F26" si="1">SUM(C12:E12)</f>
        <v>648372.2553937817</v>
      </c>
      <c r="J12" s="89"/>
    </row>
    <row r="13" spans="2:10" ht="15.95" customHeight="1" x14ac:dyDescent="0.2">
      <c r="B13" s="102" t="s">
        <v>41</v>
      </c>
      <c r="C13" s="100">
        <f>'1 yr projections'!P13</f>
        <v>475.87283963482747</v>
      </c>
      <c r="D13" s="96">
        <f t="shared" si="0"/>
        <v>480.63156803117573</v>
      </c>
      <c r="E13" s="96">
        <f t="shared" si="0"/>
        <v>485.43788371148747</v>
      </c>
      <c r="F13" s="97">
        <f t="shared" si="1"/>
        <v>1441.9422913774906</v>
      </c>
      <c r="J13" s="89"/>
    </row>
    <row r="14" spans="2:10" ht="15.95" customHeight="1" x14ac:dyDescent="0.2">
      <c r="B14" s="95" t="s">
        <v>205</v>
      </c>
      <c r="C14" s="100">
        <f>'1 yr projections'!P14</f>
        <v>50.671956955726849</v>
      </c>
      <c r="D14" s="96">
        <f t="shared" si="0"/>
        <v>51.178676525284118</v>
      </c>
      <c r="E14" s="96">
        <f t="shared" si="0"/>
        <v>51.690463290536961</v>
      </c>
      <c r="F14" s="97">
        <f t="shared" si="1"/>
        <v>153.54109677154793</v>
      </c>
      <c r="J14" s="89"/>
    </row>
    <row r="15" spans="2:10" ht="15.95" customHeight="1" x14ac:dyDescent="0.2">
      <c r="B15" s="95" t="s">
        <v>36</v>
      </c>
      <c r="C15" s="100">
        <f>'1 yr projections'!P15</f>
        <v>254.91831056525916</v>
      </c>
      <c r="D15" s="96">
        <f t="shared" si="0"/>
        <v>257.46749367091178</v>
      </c>
      <c r="E15" s="96">
        <f t="shared" si="0"/>
        <v>260.04216860762091</v>
      </c>
      <c r="F15" s="97">
        <f t="shared" si="1"/>
        <v>772.42797284379185</v>
      </c>
      <c r="J15" s="89"/>
    </row>
    <row r="16" spans="2:10" ht="15.95" customHeight="1" x14ac:dyDescent="0.2">
      <c r="B16" s="95" t="s">
        <v>206</v>
      </c>
      <c r="C16" s="100">
        <f>'1 yr projections'!P16</f>
        <v>531.71500265631596</v>
      </c>
      <c r="D16" s="96">
        <f t="shared" si="0"/>
        <v>537.03215268287909</v>
      </c>
      <c r="E16" s="96">
        <f t="shared" si="0"/>
        <v>542.40247420970786</v>
      </c>
      <c r="F16" s="97">
        <f t="shared" si="1"/>
        <v>1611.149629548903</v>
      </c>
      <c r="J16" s="89"/>
    </row>
    <row r="17" spans="2:10" ht="15.95" customHeight="1" x14ac:dyDescent="0.2">
      <c r="B17" s="95" t="s">
        <v>207</v>
      </c>
      <c r="C17" s="100">
        <f>'1 yr projections'!P17</f>
        <v>326.40657511608049</v>
      </c>
      <c r="D17" s="96">
        <f t="shared" si="0"/>
        <v>329.67064086724127</v>
      </c>
      <c r="E17" s="96">
        <f t="shared" si="0"/>
        <v>332.96734727591371</v>
      </c>
      <c r="F17" s="97">
        <f t="shared" si="1"/>
        <v>989.04456325923547</v>
      </c>
      <c r="J17" s="89"/>
    </row>
    <row r="18" spans="2:10" ht="15.95" customHeight="1" x14ac:dyDescent="0.2">
      <c r="B18" s="95" t="s">
        <v>190</v>
      </c>
      <c r="C18" s="100">
        <f>'1 yr projections'!P18</f>
        <v>132.35356901397</v>
      </c>
      <c r="D18" s="96">
        <f t="shared" si="0"/>
        <v>133.67710470410969</v>
      </c>
      <c r="E18" s="96">
        <f t="shared" si="0"/>
        <v>135.01387575115081</v>
      </c>
      <c r="F18" s="97">
        <f t="shared" si="1"/>
        <v>401.0445494692305</v>
      </c>
      <c r="J18" s="89"/>
    </row>
    <row r="19" spans="2:10" ht="15.95" customHeight="1" x14ac:dyDescent="0.2">
      <c r="B19" s="95" t="s">
        <v>191</v>
      </c>
      <c r="C19" s="100">
        <f>'1 yr projections'!P19</f>
        <v>176.68010437691271</v>
      </c>
      <c r="D19" s="96">
        <f t="shared" si="0"/>
        <v>178.44690542068184</v>
      </c>
      <c r="E19" s="96">
        <f t="shared" si="0"/>
        <v>180.23137447488867</v>
      </c>
      <c r="F19" s="97">
        <f t="shared" si="1"/>
        <v>535.35838427248325</v>
      </c>
      <c r="J19" s="89"/>
    </row>
    <row r="20" spans="2:10" ht="15.95" customHeight="1" x14ac:dyDescent="0.2">
      <c r="B20" s="95" t="s">
        <v>208</v>
      </c>
      <c r="C20" s="100">
        <f>'1 yr projections'!P20</f>
        <v>354.47666843754405</v>
      </c>
      <c r="D20" s="96">
        <f t="shared" si="0"/>
        <v>358.02143512191947</v>
      </c>
      <c r="E20" s="96">
        <f t="shared" si="0"/>
        <v>361.60164947313865</v>
      </c>
      <c r="F20" s="97">
        <f t="shared" si="1"/>
        <v>1074.0997530326022</v>
      </c>
      <c r="J20" s="89"/>
    </row>
    <row r="21" spans="2:10" ht="15.95" customHeight="1" x14ac:dyDescent="0.2">
      <c r="B21" s="95" t="s">
        <v>209</v>
      </c>
      <c r="C21" s="100">
        <f>'1 yr projections'!P21</f>
        <v>60</v>
      </c>
      <c r="D21" s="96">
        <f t="shared" si="0"/>
        <v>60.6</v>
      </c>
      <c r="E21" s="96">
        <f t="shared" si="0"/>
        <v>61.206000000000003</v>
      </c>
      <c r="F21" s="97">
        <f t="shared" si="1"/>
        <v>181.80599999999998</v>
      </c>
      <c r="J21" s="89"/>
    </row>
    <row r="22" spans="2:10" ht="15.95" customHeight="1" x14ac:dyDescent="0.2">
      <c r="B22" s="95" t="s">
        <v>37</v>
      </c>
      <c r="C22" s="100">
        <f>'1 yr projections'!P22</f>
        <v>514.5270302738279</v>
      </c>
      <c r="D22" s="96">
        <f>0.97*C22</f>
        <v>499.09121936561303</v>
      </c>
      <c r="E22" s="96">
        <f t="shared" si="0"/>
        <v>504.08213155926916</v>
      </c>
      <c r="F22" s="97">
        <f t="shared" si="1"/>
        <v>1517.7003811987101</v>
      </c>
      <c r="J22" s="89"/>
    </row>
    <row r="23" spans="2:10" ht="15.95" customHeight="1" x14ac:dyDescent="0.2">
      <c r="B23" s="95" t="s">
        <v>22</v>
      </c>
      <c r="C23" s="100">
        <f>'1 yr projections'!P23</f>
        <v>608.76014463345473</v>
      </c>
      <c r="D23" s="96">
        <f t="shared" si="0"/>
        <v>614.84774607978932</v>
      </c>
      <c r="E23" s="96">
        <f t="shared" si="0"/>
        <v>620.99622354058727</v>
      </c>
      <c r="F23" s="97">
        <f t="shared" si="1"/>
        <v>1844.6041142538315</v>
      </c>
      <c r="J23" s="89"/>
    </row>
    <row r="24" spans="2:10" ht="15.95" customHeight="1" x14ac:dyDescent="0.2">
      <c r="B24" s="95" t="s">
        <v>192</v>
      </c>
      <c r="C24" s="100">
        <f>'1 yr projections'!P24</f>
        <v>3666.666666666667</v>
      </c>
      <c r="D24" s="100">
        <f>C24</f>
        <v>3666.666666666667</v>
      </c>
      <c r="E24" s="100">
        <f>D24</f>
        <v>3666.666666666667</v>
      </c>
      <c r="F24" s="97">
        <f t="shared" si="1"/>
        <v>11000</v>
      </c>
      <c r="H24" s="103"/>
      <c r="J24" s="89"/>
    </row>
    <row r="25" spans="2:10" ht="15.95" customHeight="1" x14ac:dyDescent="0.2">
      <c r="B25" s="95" t="s">
        <v>193</v>
      </c>
      <c r="C25" s="100">
        <f>'1 yr projections'!P25</f>
        <v>458.33333333333337</v>
      </c>
      <c r="D25" s="100">
        <f>C25</f>
        <v>458.33333333333337</v>
      </c>
      <c r="E25" s="100">
        <f>D25</f>
        <v>458.33333333333337</v>
      </c>
      <c r="F25" s="97">
        <f t="shared" si="1"/>
        <v>1375</v>
      </c>
      <c r="J25" s="89"/>
    </row>
    <row r="26" spans="2:10" ht="15.95" customHeight="1" x14ac:dyDescent="0.2">
      <c r="B26" s="95"/>
      <c r="C26" s="96"/>
      <c r="D26" s="96"/>
      <c r="E26" s="96"/>
      <c r="F26" s="97">
        <f t="shared" si="1"/>
        <v>0</v>
      </c>
      <c r="J26" s="89"/>
    </row>
    <row r="27" spans="2:10" ht="15.95" customHeight="1" x14ac:dyDescent="0.2">
      <c r="B27" s="91" t="s">
        <v>171</v>
      </c>
      <c r="C27" s="97">
        <f>SUM(C12:C26)</f>
        <v>221588.56295272216</v>
      </c>
      <c r="D27" s="97">
        <f>SUM(D12:D26)</f>
        <v>223742.61750103848</v>
      </c>
      <c r="E27" s="97">
        <f>SUM(E12:E26)</f>
        <v>225938.79367604881</v>
      </c>
      <c r="F27" s="97">
        <f>SUM(F12:F26)</f>
        <v>671269.97412980942</v>
      </c>
      <c r="G27" s="89"/>
      <c r="H27" s="89"/>
      <c r="I27" s="89"/>
      <c r="J27" s="89"/>
    </row>
    <row r="28" spans="2:10" ht="15.95" customHeight="1" thickBot="1" x14ac:dyDescent="0.25">
      <c r="B28" s="91" t="s">
        <v>172</v>
      </c>
      <c r="C28" s="97">
        <f>C10-C27</f>
        <v>21683.829308520391</v>
      </c>
      <c r="D28" s="97">
        <f>D10-D27</f>
        <v>26322.461831553199</v>
      </c>
      <c r="E28" s="97">
        <f>E10-E27</f>
        <v>28591.733501767681</v>
      </c>
      <c r="F28" s="98">
        <f>F10-F27</f>
        <v>76598.024641841301</v>
      </c>
      <c r="G28" s="89"/>
      <c r="H28" s="89"/>
      <c r="I28" s="89"/>
      <c r="J28" s="89"/>
    </row>
    <row r="29" spans="2:10" ht="15.95" customHeight="1" thickTop="1" x14ac:dyDescent="0.2">
      <c r="B29" s="91" t="s">
        <v>173</v>
      </c>
      <c r="C29" s="97">
        <v>0</v>
      </c>
      <c r="D29" s="97">
        <f>C30</f>
        <v>21683.829308520391</v>
      </c>
      <c r="E29" s="97">
        <f>D30</f>
        <v>48006.29114007359</v>
      </c>
      <c r="F29" s="104"/>
      <c r="G29" s="105"/>
      <c r="H29" s="89"/>
      <c r="I29" s="89"/>
    </row>
    <row r="30" spans="2:10" ht="15.95" customHeight="1" thickBot="1" x14ac:dyDescent="0.25">
      <c r="B30" s="106" t="s">
        <v>174</v>
      </c>
      <c r="C30" s="98">
        <f>SUM(C28:C29)</f>
        <v>21683.829308520391</v>
      </c>
      <c r="D30" s="98">
        <f>SUM(D28:D29)</f>
        <v>48006.29114007359</v>
      </c>
      <c r="E30" s="98">
        <f>SUM(E28:E29)</f>
        <v>76598.024641841272</v>
      </c>
      <c r="F30" s="104"/>
      <c r="G30" s="89"/>
      <c r="H30" s="89"/>
      <c r="I30" s="89"/>
    </row>
    <row r="31" spans="2:10" ht="20.100000000000001" customHeight="1" x14ac:dyDescent="0.2"/>
    <row r="32" spans="2:10" ht="20.100000000000001" customHeight="1" x14ac:dyDescent="0.2"/>
    <row r="33" spans="2:2" ht="20.100000000000001" customHeight="1" x14ac:dyDescent="0.2"/>
    <row r="34" spans="2:2" x14ac:dyDescent="0.2">
      <c r="B34" s="107" t="s">
        <v>210</v>
      </c>
    </row>
    <row r="35" spans="2:2" x14ac:dyDescent="0.2">
      <c r="B35" s="108" t="s">
        <v>194</v>
      </c>
    </row>
  </sheetData>
  <pageMargins left="0.7" right="0.7" top="0.75" bottom="0.75" header="0.3" footer="0.3"/>
  <pageSetup orientation="portrait" horizontalDpi="0"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4:I16"/>
  <sheetViews>
    <sheetView workbookViewId="0">
      <selection activeCell="J14" sqref="J14"/>
    </sheetView>
  </sheetViews>
  <sheetFormatPr defaultRowHeight="15" x14ac:dyDescent="0.25"/>
  <cols>
    <col min="1" max="2" width="9.140625" style="111"/>
    <col min="3" max="3" width="11.42578125" style="111" bestFit="1" customWidth="1"/>
    <col min="4" max="6" width="9.140625" style="111"/>
    <col min="7" max="7" width="11.5703125" style="111" bestFit="1" customWidth="1"/>
    <col min="8" max="8" width="9.140625" style="111"/>
    <col min="9" max="9" width="12.85546875" style="111" customWidth="1"/>
    <col min="10" max="16384" width="9.140625" style="111"/>
  </cols>
  <sheetData>
    <row r="4" spans="1:9" ht="20.25" x14ac:dyDescent="0.3">
      <c r="A4" s="113"/>
      <c r="B4" s="114" t="s">
        <v>216</v>
      </c>
      <c r="C4" s="115"/>
      <c r="D4" s="115"/>
      <c r="E4" s="116"/>
      <c r="F4" s="116"/>
      <c r="G4" s="117"/>
    </row>
    <row r="5" spans="1:9" x14ac:dyDescent="0.25">
      <c r="A5" s="113"/>
      <c r="B5" s="111" t="s">
        <v>226</v>
      </c>
      <c r="G5" s="118" t="e">
        <f>'Note 2.'!#REF!</f>
        <v>#REF!</v>
      </c>
      <c r="I5" s="135"/>
    </row>
    <row r="6" spans="1:9" x14ac:dyDescent="0.25">
      <c r="A6" s="113"/>
      <c r="B6" s="121"/>
      <c r="C6" s="122"/>
      <c r="D6" s="122"/>
      <c r="E6" s="122"/>
      <c r="F6" s="122"/>
      <c r="G6" s="123"/>
    </row>
    <row r="7" spans="1:9" x14ac:dyDescent="0.25">
      <c r="A7" s="113"/>
      <c r="B7" s="125"/>
      <c r="C7" s="125" t="s">
        <v>21</v>
      </c>
      <c r="D7" s="116" t="s">
        <v>218</v>
      </c>
      <c r="E7" s="124"/>
      <c r="F7" s="117"/>
      <c r="G7" s="117" t="s">
        <v>185</v>
      </c>
    </row>
    <row r="8" spans="1:9" x14ac:dyDescent="0.25">
      <c r="A8" s="113"/>
      <c r="B8" s="126" t="s">
        <v>217</v>
      </c>
      <c r="C8" s="127">
        <v>121968</v>
      </c>
      <c r="D8" s="112">
        <v>0.1</v>
      </c>
      <c r="E8" s="131"/>
      <c r="F8" s="113"/>
      <c r="G8" s="119">
        <f>C8*D8</f>
        <v>12196.800000000001</v>
      </c>
    </row>
    <row r="9" spans="1:9" x14ac:dyDescent="0.25">
      <c r="A9" s="113"/>
      <c r="B9" s="126" t="s">
        <v>219</v>
      </c>
      <c r="C9" s="127" t="e">
        <f>G5-C8</f>
        <v>#REF!</v>
      </c>
      <c r="D9" s="112">
        <v>0.15</v>
      </c>
      <c r="E9" s="131"/>
      <c r="F9" s="113"/>
      <c r="G9" s="119" t="e">
        <f>C9*D9</f>
        <v>#REF!</v>
      </c>
    </row>
    <row r="10" spans="1:9" x14ac:dyDescent="0.25">
      <c r="A10" s="113"/>
      <c r="B10" s="126"/>
      <c r="C10" s="126"/>
      <c r="D10" s="113"/>
      <c r="F10" s="113"/>
      <c r="G10" s="132"/>
    </row>
    <row r="11" spans="1:9" x14ac:dyDescent="0.25">
      <c r="A11" s="113"/>
      <c r="B11" s="126"/>
      <c r="C11" s="126"/>
      <c r="D11" s="130"/>
      <c r="E11" s="111" t="s">
        <v>220</v>
      </c>
      <c r="F11" s="113"/>
      <c r="G11" s="119" t="e">
        <f>SUM(G8:G9)</f>
        <v>#REF!</v>
      </c>
    </row>
    <row r="12" spans="1:9" x14ac:dyDescent="0.25">
      <c r="A12" s="113"/>
      <c r="B12" s="126"/>
      <c r="C12" s="126"/>
      <c r="D12" s="130" t="s">
        <v>221</v>
      </c>
      <c r="E12" s="111" t="s">
        <v>222</v>
      </c>
      <c r="F12" s="113"/>
      <c r="G12" s="119">
        <f>13944</f>
        <v>13944</v>
      </c>
    </row>
    <row r="13" spans="1:9" x14ac:dyDescent="0.25">
      <c r="A13" s="113"/>
      <c r="B13" s="126"/>
      <c r="C13" s="126"/>
      <c r="D13" s="113"/>
      <c r="E13" s="111" t="s">
        <v>223</v>
      </c>
      <c r="F13" s="113"/>
      <c r="G13" s="119">
        <v>0</v>
      </c>
    </row>
    <row r="14" spans="1:9" x14ac:dyDescent="0.25">
      <c r="A14" s="113"/>
      <c r="B14" s="126"/>
      <c r="C14" s="126"/>
      <c r="D14" s="113"/>
      <c r="F14" s="113"/>
      <c r="G14" s="119"/>
    </row>
    <row r="15" spans="1:9" ht="15.75" thickBot="1" x14ac:dyDescent="0.3">
      <c r="A15" s="113"/>
      <c r="B15" s="128"/>
      <c r="C15" s="128"/>
      <c r="D15" s="133"/>
      <c r="E15" s="134" t="s">
        <v>224</v>
      </c>
      <c r="F15" s="129"/>
      <c r="G15" s="120" t="e">
        <f>G11-G12-G13</f>
        <v>#REF!</v>
      </c>
    </row>
    <row r="16" spans="1:9" ht="15.75" thickTop="1" x14ac:dyDescent="0.25"/>
  </sheetData>
  <pageMargins left="0.7" right="0.7" top="0.75" bottom="0.75" header="0.3" footer="0.3"/>
  <pageSetup orientation="portrait" r:id="rId1"/>
  <headerFooter>
    <oddFooter>&amp;C&amp;"Times New Roman,Regular"Appendix</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G10"/>
  <sheetViews>
    <sheetView workbookViewId="0">
      <selection activeCell="J16" sqref="J16"/>
    </sheetView>
  </sheetViews>
  <sheetFormatPr defaultRowHeight="14.25" x14ac:dyDescent="0.2"/>
  <cols>
    <col min="1" max="2" width="9.140625" style="136"/>
    <col min="3" max="3" width="12.7109375" style="136" bestFit="1" customWidth="1"/>
    <col min="4" max="6" width="9.140625" style="136"/>
    <col min="7" max="7" width="12.7109375" style="136" bestFit="1" customWidth="1"/>
    <col min="8" max="16384" width="9.140625" style="136"/>
  </cols>
  <sheetData>
    <row r="2" spans="2:7" x14ac:dyDescent="0.2">
      <c r="B2" s="136" t="s">
        <v>227</v>
      </c>
    </row>
    <row r="4" spans="2:7" x14ac:dyDescent="0.2">
      <c r="B4" s="136" t="s">
        <v>228</v>
      </c>
      <c r="G4" s="138">
        <v>141194</v>
      </c>
    </row>
    <row r="5" spans="2:7" x14ac:dyDescent="0.2">
      <c r="G5" s="138"/>
    </row>
    <row r="6" spans="2:7" x14ac:dyDescent="0.2">
      <c r="B6" s="136" t="s">
        <v>229</v>
      </c>
      <c r="C6" s="138">
        <v>121968</v>
      </c>
      <c r="E6" s="137">
        <v>0.1</v>
      </c>
      <c r="G6" s="143">
        <f>C6*E6</f>
        <v>12196.800000000001</v>
      </c>
    </row>
    <row r="7" spans="2:7" x14ac:dyDescent="0.2">
      <c r="C7" s="138">
        <f>G4-C6</f>
        <v>19226</v>
      </c>
      <c r="E7" s="137">
        <v>0.15</v>
      </c>
      <c r="G7" s="143">
        <f>C7*E7</f>
        <v>2883.9</v>
      </c>
    </row>
    <row r="8" spans="2:7" x14ac:dyDescent="0.2">
      <c r="G8" s="140">
        <f>SUM(G6:G7)</f>
        <v>15080.7</v>
      </c>
    </row>
    <row r="9" spans="2:7" x14ac:dyDescent="0.2">
      <c r="D9" s="136" t="s">
        <v>230</v>
      </c>
      <c r="E9" s="136" t="s">
        <v>222</v>
      </c>
      <c r="G9" s="141">
        <f>-13944</f>
        <v>-13944</v>
      </c>
    </row>
    <row r="10" spans="2:7" x14ac:dyDescent="0.2">
      <c r="E10" s="142" t="s">
        <v>231</v>
      </c>
      <c r="F10" s="142"/>
      <c r="G10" s="139">
        <f>G8+G9</f>
        <v>1136.7000000000007</v>
      </c>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26"/>
  <sheetViews>
    <sheetView workbookViewId="0">
      <selection activeCell="H11" sqref="H11"/>
    </sheetView>
  </sheetViews>
  <sheetFormatPr defaultRowHeight="15" x14ac:dyDescent="0.3"/>
  <cols>
    <col min="1" max="1" width="16" style="3" customWidth="1"/>
    <col min="2" max="2" width="13" style="3" customWidth="1"/>
    <col min="3" max="3" width="24.85546875" style="3" customWidth="1"/>
    <col min="4" max="4" width="13.5703125" style="3" customWidth="1"/>
    <col min="5" max="16384" width="9.140625" style="3"/>
  </cols>
  <sheetData>
    <row r="1" spans="1:4" x14ac:dyDescent="0.3">
      <c r="A1" s="6" t="str">
        <f>Contents!B1</f>
        <v>Maasai Mara  University Christian Union</v>
      </c>
    </row>
    <row r="2" spans="1:4" x14ac:dyDescent="0.3">
      <c r="A2" s="6" t="s">
        <v>20</v>
      </c>
    </row>
    <row r="3" spans="1:4" x14ac:dyDescent="0.3">
      <c r="A3" s="6" t="str">
        <f>'Note 1a.'!A3</f>
        <v>NOTES</v>
      </c>
    </row>
    <row r="4" spans="1:4" x14ac:dyDescent="0.3">
      <c r="A4" s="165" t="s">
        <v>403</v>
      </c>
      <c r="B4" s="167"/>
      <c r="C4" s="167"/>
      <c r="D4" s="166">
        <v>2025</v>
      </c>
    </row>
    <row r="5" spans="1:4" x14ac:dyDescent="0.3">
      <c r="A5" s="165"/>
      <c r="B5" s="167"/>
      <c r="C5" s="167"/>
      <c r="D5" s="166" t="s">
        <v>21</v>
      </c>
    </row>
    <row r="6" spans="1:4" x14ac:dyDescent="0.3">
      <c r="A6" s="165">
        <v>7</v>
      </c>
      <c r="B6" s="163" t="s">
        <v>285</v>
      </c>
      <c r="C6" s="167"/>
      <c r="D6" s="167"/>
    </row>
    <row r="7" spans="1:4" x14ac:dyDescent="0.3">
      <c r="A7" s="165"/>
      <c r="B7" s="167"/>
      <c r="C7" s="167" t="s">
        <v>286</v>
      </c>
      <c r="D7" s="167">
        <f>'Income &amp; Expense stmt'!C19</f>
        <v>-335667.07999999996</v>
      </c>
    </row>
    <row r="8" spans="1:4" x14ac:dyDescent="0.3">
      <c r="A8" s="165"/>
      <c r="B8" s="167"/>
      <c r="C8" s="167" t="s">
        <v>319</v>
      </c>
      <c r="D8" s="167">
        <v>2124203</v>
      </c>
    </row>
    <row r="9" spans="1:4" x14ac:dyDescent="0.3">
      <c r="A9" s="165"/>
      <c r="B9" s="163"/>
      <c r="C9" s="163" t="s">
        <v>287</v>
      </c>
      <c r="D9" s="163">
        <f>D7+D8</f>
        <v>1788535.92</v>
      </c>
    </row>
    <row r="10" spans="1:4" x14ac:dyDescent="0.3">
      <c r="A10" s="165"/>
      <c r="B10" s="163"/>
      <c r="C10" s="163"/>
      <c r="D10" s="163"/>
    </row>
    <row r="11" spans="1:4" x14ac:dyDescent="0.3">
      <c r="A11" s="174">
        <v>8</v>
      </c>
      <c r="B11" s="163" t="s">
        <v>71</v>
      </c>
      <c r="C11" s="164"/>
      <c r="D11" s="175"/>
    </row>
    <row r="12" spans="1:4" x14ac:dyDescent="0.3">
      <c r="A12" s="176"/>
      <c r="B12" s="167"/>
      <c r="C12" s="167" t="s">
        <v>82</v>
      </c>
      <c r="D12" s="167"/>
    </row>
    <row r="13" spans="1:4" x14ac:dyDescent="0.3">
      <c r="A13" s="176"/>
      <c r="B13" s="167"/>
      <c r="C13" s="167" t="s">
        <v>301</v>
      </c>
      <c r="D13" s="167">
        <v>49000</v>
      </c>
    </row>
    <row r="14" spans="1:4" x14ac:dyDescent="0.3">
      <c r="A14" s="177"/>
      <c r="B14" s="167"/>
      <c r="C14" s="167" t="s">
        <v>302</v>
      </c>
      <c r="D14" s="167"/>
    </row>
    <row r="15" spans="1:4" x14ac:dyDescent="0.3">
      <c r="A15" s="177"/>
      <c r="B15" s="167"/>
      <c r="C15" s="163" t="s">
        <v>287</v>
      </c>
      <c r="D15" s="163">
        <f>SUM(D12:D14)</f>
        <v>49000</v>
      </c>
    </row>
    <row r="16" spans="1:4" x14ac:dyDescent="0.3">
      <c r="A16" s="178"/>
      <c r="B16" s="165"/>
      <c r="C16" s="167"/>
      <c r="D16" s="167"/>
    </row>
    <row r="17" spans="1:4" x14ac:dyDescent="0.3">
      <c r="A17" s="176"/>
      <c r="B17" s="164"/>
      <c r="C17" s="163"/>
      <c r="D17" s="167"/>
    </row>
    <row r="18" spans="1:4" x14ac:dyDescent="0.3">
      <c r="A18" s="178">
        <v>9</v>
      </c>
      <c r="B18" s="165" t="s">
        <v>288</v>
      </c>
      <c r="C18" s="164"/>
      <c r="D18" s="164"/>
    </row>
    <row r="19" spans="1:4" x14ac:dyDescent="0.3">
      <c r="A19" s="176"/>
      <c r="B19" s="164"/>
      <c r="C19" s="164" t="s">
        <v>82</v>
      </c>
      <c r="D19" s="164">
        <v>0</v>
      </c>
    </row>
    <row r="20" spans="1:4" x14ac:dyDescent="0.3">
      <c r="A20" s="176"/>
      <c r="B20" s="164"/>
      <c r="C20" s="164" t="s">
        <v>289</v>
      </c>
      <c r="D20" s="164"/>
    </row>
    <row r="21" spans="1:4" x14ac:dyDescent="0.3">
      <c r="A21" s="176"/>
      <c r="B21" s="164"/>
      <c r="C21" s="179"/>
      <c r="D21" s="165">
        <f>SUM(D19:D20)</f>
        <v>0</v>
      </c>
    </row>
    <row r="24" spans="1:4" x14ac:dyDescent="0.3">
      <c r="A24" s="60"/>
    </row>
    <row r="25" spans="1:4" x14ac:dyDescent="0.3">
      <c r="A25" s="60"/>
    </row>
    <row r="26" spans="1:4" x14ac:dyDescent="0.3">
      <c r="A26" s="60"/>
      <c r="C26" s="41"/>
    </row>
  </sheetData>
  <pageMargins left="0.7" right="0.7" top="0.75" bottom="0.75" header="0.3" footer="0.3"/>
  <pageSetup orientation="portrait" horizontalDpi="360" verticalDpi="360" r:id="rId1"/>
  <headerFooter>
    <oddFooter>&amp;C&amp;"Times New Roman,Regular"&amp;10 7</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E164"/>
  <sheetViews>
    <sheetView topLeftCell="A7" workbookViewId="0">
      <selection activeCell="K15" sqref="K15"/>
    </sheetView>
  </sheetViews>
  <sheetFormatPr defaultRowHeight="15" x14ac:dyDescent="0.25"/>
  <cols>
    <col min="1" max="1" width="2.85546875" customWidth="1"/>
    <col min="2" max="2" width="38.7109375" customWidth="1"/>
    <col min="3" max="3" width="10.42578125" customWidth="1"/>
    <col min="4" max="4" width="9.7109375" customWidth="1"/>
    <col min="5" max="5" width="21.7109375" customWidth="1"/>
  </cols>
  <sheetData>
    <row r="1" spans="2:5" x14ac:dyDescent="0.25">
      <c r="B1" s="267" t="s">
        <v>618</v>
      </c>
      <c r="C1" s="267"/>
      <c r="D1" s="267"/>
      <c r="E1" s="267"/>
    </row>
    <row r="2" spans="2:5" s="34" customFormat="1" x14ac:dyDescent="0.25">
      <c r="B2" s="209" t="s">
        <v>425</v>
      </c>
      <c r="C2" s="209" t="s">
        <v>764</v>
      </c>
      <c r="D2" s="209" t="s">
        <v>765</v>
      </c>
      <c r="E2" s="209" t="s">
        <v>766</v>
      </c>
    </row>
    <row r="3" spans="2:5" s="34" customFormat="1" x14ac:dyDescent="0.25">
      <c r="B3" s="227" t="s">
        <v>571</v>
      </c>
      <c r="C3" s="238">
        <v>13</v>
      </c>
      <c r="D3" s="228">
        <v>29900</v>
      </c>
      <c r="E3" s="227" t="s">
        <v>572</v>
      </c>
    </row>
    <row r="4" spans="2:5" x14ac:dyDescent="0.25">
      <c r="B4" s="227" t="s">
        <v>573</v>
      </c>
      <c r="C4" s="238">
        <v>8</v>
      </c>
      <c r="D4" s="228">
        <v>6400</v>
      </c>
      <c r="E4" s="227" t="s">
        <v>572</v>
      </c>
    </row>
    <row r="5" spans="2:5" x14ac:dyDescent="0.25">
      <c r="B5" s="227" t="s">
        <v>574</v>
      </c>
      <c r="C5" s="238">
        <v>18</v>
      </c>
      <c r="D5" s="228">
        <v>12600</v>
      </c>
      <c r="E5" s="227" t="s">
        <v>572</v>
      </c>
    </row>
    <row r="6" spans="2:5" x14ac:dyDescent="0.25">
      <c r="B6" s="227" t="s">
        <v>575</v>
      </c>
      <c r="C6" s="238">
        <v>8</v>
      </c>
      <c r="D6" s="228">
        <v>3680</v>
      </c>
      <c r="E6" s="227" t="s">
        <v>572</v>
      </c>
    </row>
    <row r="7" spans="2:5" x14ac:dyDescent="0.25">
      <c r="B7" s="227" t="s">
        <v>576</v>
      </c>
      <c r="C7" s="238">
        <v>10</v>
      </c>
      <c r="D7" s="228">
        <v>9000</v>
      </c>
      <c r="E7" s="227" t="s">
        <v>572</v>
      </c>
    </row>
    <row r="8" spans="2:5" x14ac:dyDescent="0.25">
      <c r="B8" s="227" t="s">
        <v>577</v>
      </c>
      <c r="C8" s="238">
        <v>6</v>
      </c>
      <c r="D8" s="228">
        <v>3300</v>
      </c>
      <c r="E8" s="227" t="s">
        <v>572</v>
      </c>
    </row>
    <row r="9" spans="2:5" x14ac:dyDescent="0.25">
      <c r="B9" s="227" t="s">
        <v>578</v>
      </c>
      <c r="C9" s="238">
        <v>1</v>
      </c>
      <c r="D9" s="227">
        <v>400</v>
      </c>
      <c r="E9" s="227" t="s">
        <v>572</v>
      </c>
    </row>
    <row r="10" spans="2:5" x14ac:dyDescent="0.25">
      <c r="B10" s="227" t="s">
        <v>579</v>
      </c>
      <c r="C10" s="238">
        <v>2</v>
      </c>
      <c r="D10" s="227">
        <v>1600</v>
      </c>
      <c r="E10" s="227" t="s">
        <v>572</v>
      </c>
    </row>
    <row r="11" spans="2:5" x14ac:dyDescent="0.25">
      <c r="B11" s="227" t="s">
        <v>580</v>
      </c>
      <c r="C11" s="238">
        <v>16</v>
      </c>
      <c r="D11" s="228">
        <v>12000</v>
      </c>
      <c r="E11" s="227" t="s">
        <v>572</v>
      </c>
    </row>
    <row r="12" spans="2:5" x14ac:dyDescent="0.25">
      <c r="B12" s="227" t="s">
        <v>581</v>
      </c>
      <c r="C12" s="238">
        <v>3</v>
      </c>
      <c r="D12" s="227">
        <v>3600</v>
      </c>
      <c r="E12" s="227" t="s">
        <v>572</v>
      </c>
    </row>
    <row r="13" spans="2:5" x14ac:dyDescent="0.25">
      <c r="B13" s="227" t="s">
        <v>582</v>
      </c>
      <c r="C13" s="238">
        <v>1</v>
      </c>
      <c r="D13" s="227">
        <v>1500</v>
      </c>
      <c r="E13" s="227" t="s">
        <v>572</v>
      </c>
    </row>
    <row r="14" spans="2:5" x14ac:dyDescent="0.25">
      <c r="B14" s="227" t="s">
        <v>583</v>
      </c>
      <c r="C14" s="238">
        <v>2</v>
      </c>
      <c r="D14" s="227">
        <v>800</v>
      </c>
      <c r="E14" s="227" t="s">
        <v>572</v>
      </c>
    </row>
    <row r="15" spans="2:5" x14ac:dyDescent="0.25">
      <c r="B15" s="227" t="s">
        <v>584</v>
      </c>
      <c r="C15" s="238">
        <v>3</v>
      </c>
      <c r="D15" s="228">
        <v>123000</v>
      </c>
      <c r="E15" s="227" t="s">
        <v>572</v>
      </c>
    </row>
    <row r="16" spans="2:5" x14ac:dyDescent="0.25">
      <c r="B16" s="227" t="s">
        <v>585</v>
      </c>
      <c r="C16" s="238">
        <v>2</v>
      </c>
      <c r="D16" s="228">
        <v>144000</v>
      </c>
      <c r="E16" s="227" t="s">
        <v>572</v>
      </c>
    </row>
    <row r="17" spans="2:5" x14ac:dyDescent="0.25">
      <c r="B17" s="227" t="s">
        <v>586</v>
      </c>
      <c r="C17" s="238">
        <v>1</v>
      </c>
      <c r="D17" s="228">
        <v>14000</v>
      </c>
      <c r="E17" s="227" t="s">
        <v>572</v>
      </c>
    </row>
    <row r="18" spans="2:5" x14ac:dyDescent="0.25">
      <c r="B18" s="227" t="s">
        <v>587</v>
      </c>
      <c r="C18" s="238">
        <v>1</v>
      </c>
      <c r="D18" s="228">
        <v>13000</v>
      </c>
      <c r="E18" s="227" t="s">
        <v>572</v>
      </c>
    </row>
    <row r="19" spans="2:5" x14ac:dyDescent="0.25">
      <c r="B19" s="227" t="s">
        <v>588</v>
      </c>
      <c r="C19" s="238">
        <v>1</v>
      </c>
      <c r="D19" s="228">
        <v>5000</v>
      </c>
      <c r="E19" s="227" t="s">
        <v>572</v>
      </c>
    </row>
    <row r="20" spans="2:5" x14ac:dyDescent="0.25">
      <c r="B20" s="227" t="s">
        <v>589</v>
      </c>
      <c r="C20" s="238">
        <v>2</v>
      </c>
      <c r="D20" s="228">
        <v>17500</v>
      </c>
      <c r="E20" s="227" t="s">
        <v>572</v>
      </c>
    </row>
    <row r="21" spans="2:5" x14ac:dyDescent="0.25">
      <c r="B21" s="227" t="s">
        <v>590</v>
      </c>
      <c r="C21" s="238">
        <v>3</v>
      </c>
      <c r="D21" s="228">
        <v>9300</v>
      </c>
      <c r="E21" s="227" t="s">
        <v>572</v>
      </c>
    </row>
    <row r="22" spans="2:5" x14ac:dyDescent="0.25">
      <c r="B22" s="227" t="s">
        <v>591</v>
      </c>
      <c r="C22" s="238">
        <v>4</v>
      </c>
      <c r="D22" s="227">
        <v>2800</v>
      </c>
      <c r="E22" s="227" t="s">
        <v>572</v>
      </c>
    </row>
    <row r="23" spans="2:5" x14ac:dyDescent="0.25">
      <c r="B23" s="227" t="s">
        <v>592</v>
      </c>
      <c r="C23" s="238">
        <v>2</v>
      </c>
      <c r="D23" s="228">
        <v>5500</v>
      </c>
      <c r="E23" s="227" t="s">
        <v>572</v>
      </c>
    </row>
    <row r="24" spans="2:5" x14ac:dyDescent="0.25">
      <c r="B24" s="227" t="s">
        <v>593</v>
      </c>
      <c r="C24" s="238">
        <v>1</v>
      </c>
      <c r="D24" s="227">
        <v>2000</v>
      </c>
      <c r="E24" s="227" t="s">
        <v>572</v>
      </c>
    </row>
    <row r="25" spans="2:5" x14ac:dyDescent="0.25">
      <c r="B25" s="227" t="s">
        <v>594</v>
      </c>
      <c r="C25" s="238">
        <v>1</v>
      </c>
      <c r="D25" s="228">
        <v>66000</v>
      </c>
      <c r="E25" s="227" t="s">
        <v>572</v>
      </c>
    </row>
    <row r="26" spans="2:5" x14ac:dyDescent="0.25">
      <c r="B26" s="227" t="s">
        <v>595</v>
      </c>
      <c r="C26" s="238">
        <v>3</v>
      </c>
      <c r="D26" s="228">
        <v>129000</v>
      </c>
      <c r="E26" s="227" t="s">
        <v>572</v>
      </c>
    </row>
    <row r="27" spans="2:5" x14ac:dyDescent="0.25">
      <c r="B27" s="227" t="s">
        <v>596</v>
      </c>
      <c r="C27" s="238">
        <v>3</v>
      </c>
      <c r="D27" s="228">
        <v>4700</v>
      </c>
      <c r="E27" s="227" t="s">
        <v>572</v>
      </c>
    </row>
    <row r="28" spans="2:5" x14ac:dyDescent="0.25">
      <c r="B28" s="227" t="s">
        <v>597</v>
      </c>
      <c r="C28" s="238">
        <v>2</v>
      </c>
      <c r="D28" s="228">
        <v>18500</v>
      </c>
      <c r="E28" s="227" t="s">
        <v>572</v>
      </c>
    </row>
    <row r="29" spans="2:5" x14ac:dyDescent="0.25">
      <c r="B29" s="227" t="s">
        <v>598</v>
      </c>
      <c r="C29" s="238">
        <v>1</v>
      </c>
      <c r="D29" s="228">
        <v>16000</v>
      </c>
      <c r="E29" s="227" t="s">
        <v>572</v>
      </c>
    </row>
    <row r="30" spans="2:5" x14ac:dyDescent="0.25">
      <c r="B30" s="227" t="s">
        <v>599</v>
      </c>
      <c r="C30" s="238">
        <v>2</v>
      </c>
      <c r="D30" s="228">
        <v>4600</v>
      </c>
      <c r="E30" s="227" t="s">
        <v>572</v>
      </c>
    </row>
    <row r="31" spans="2:5" x14ac:dyDescent="0.25">
      <c r="B31" s="227" t="s">
        <v>600</v>
      </c>
      <c r="C31" s="238">
        <v>3</v>
      </c>
      <c r="D31" s="227">
        <v>390</v>
      </c>
      <c r="E31" s="227" t="s">
        <v>572</v>
      </c>
    </row>
    <row r="32" spans="2:5" x14ac:dyDescent="0.25">
      <c r="B32" s="227" t="s">
        <v>601</v>
      </c>
      <c r="C32" s="238">
        <v>1</v>
      </c>
      <c r="D32" s="228">
        <v>12000</v>
      </c>
      <c r="E32" s="227" t="s">
        <v>572</v>
      </c>
    </row>
    <row r="33" spans="2:5" x14ac:dyDescent="0.25">
      <c r="B33" s="227" t="s">
        <v>602</v>
      </c>
      <c r="C33" s="238">
        <v>2</v>
      </c>
      <c r="D33" s="228">
        <v>49000</v>
      </c>
      <c r="E33" s="227" t="s">
        <v>572</v>
      </c>
    </row>
    <row r="34" spans="2:5" x14ac:dyDescent="0.25">
      <c r="B34" s="227" t="s">
        <v>603</v>
      </c>
      <c r="C34" s="238">
        <v>4</v>
      </c>
      <c r="D34" s="228">
        <v>68000</v>
      </c>
      <c r="E34" s="227" t="s">
        <v>572</v>
      </c>
    </row>
    <row r="35" spans="2:5" x14ac:dyDescent="0.25">
      <c r="B35" s="227" t="s">
        <v>604</v>
      </c>
      <c r="C35" s="238">
        <v>1</v>
      </c>
      <c r="D35" s="228">
        <v>29000</v>
      </c>
      <c r="E35" s="227" t="s">
        <v>572</v>
      </c>
    </row>
    <row r="36" spans="2:5" x14ac:dyDescent="0.25">
      <c r="B36" s="227" t="s">
        <v>605</v>
      </c>
      <c r="C36" s="238">
        <v>4</v>
      </c>
      <c r="D36" s="228">
        <v>138000</v>
      </c>
      <c r="E36" s="227" t="s">
        <v>572</v>
      </c>
    </row>
    <row r="37" spans="2:5" x14ac:dyDescent="0.25">
      <c r="B37" s="227" t="s">
        <v>606</v>
      </c>
      <c r="C37" s="238">
        <v>1</v>
      </c>
      <c r="D37" s="228">
        <v>21000</v>
      </c>
      <c r="E37" s="227" t="s">
        <v>572</v>
      </c>
    </row>
    <row r="38" spans="2:5" x14ac:dyDescent="0.25">
      <c r="B38" s="227" t="s">
        <v>607</v>
      </c>
      <c r="C38" s="238">
        <v>2</v>
      </c>
      <c r="D38" s="228">
        <v>82000</v>
      </c>
      <c r="E38" s="227" t="s">
        <v>572</v>
      </c>
    </row>
    <row r="39" spans="2:5" x14ac:dyDescent="0.25">
      <c r="B39" s="227" t="s">
        <v>620</v>
      </c>
      <c r="C39" s="238">
        <v>1</v>
      </c>
      <c r="D39" s="228">
        <v>60000</v>
      </c>
      <c r="E39" s="227" t="s">
        <v>621</v>
      </c>
    </row>
    <row r="40" spans="2:5" x14ac:dyDescent="0.25">
      <c r="B40" s="227" t="s">
        <v>622</v>
      </c>
      <c r="C40" s="238">
        <v>2</v>
      </c>
      <c r="D40" s="227">
        <v>1000</v>
      </c>
      <c r="E40" s="227" t="s">
        <v>621</v>
      </c>
    </row>
    <row r="41" spans="2:5" x14ac:dyDescent="0.25">
      <c r="B41" s="227" t="s">
        <v>623</v>
      </c>
      <c r="C41" s="238">
        <v>2</v>
      </c>
      <c r="D41" s="227">
        <v>2000</v>
      </c>
      <c r="E41" s="227" t="s">
        <v>621</v>
      </c>
    </row>
    <row r="42" spans="2:5" x14ac:dyDescent="0.25">
      <c r="B42" s="227" t="s">
        <v>624</v>
      </c>
      <c r="C42" s="238">
        <v>1</v>
      </c>
      <c r="D42" s="227">
        <v>6000</v>
      </c>
      <c r="E42" s="227" t="s">
        <v>621</v>
      </c>
    </row>
    <row r="43" spans="2:5" x14ac:dyDescent="0.25">
      <c r="B43" s="227" t="s">
        <v>625</v>
      </c>
      <c r="C43" s="238">
        <v>4</v>
      </c>
      <c r="D43" s="227">
        <v>2000</v>
      </c>
      <c r="E43" s="227" t="s">
        <v>621</v>
      </c>
    </row>
    <row r="44" spans="2:5" x14ac:dyDescent="0.25">
      <c r="B44" s="227" t="s">
        <v>626</v>
      </c>
      <c r="C44" s="238">
        <v>1</v>
      </c>
      <c r="D44" s="228">
        <v>1000</v>
      </c>
      <c r="E44" s="227" t="s">
        <v>621</v>
      </c>
    </row>
    <row r="45" spans="2:5" x14ac:dyDescent="0.25">
      <c r="B45" s="227" t="s">
        <v>627</v>
      </c>
      <c r="C45" s="238">
        <v>1</v>
      </c>
      <c r="D45" s="228">
        <v>3500</v>
      </c>
      <c r="E45" s="227" t="s">
        <v>621</v>
      </c>
    </row>
    <row r="46" spans="2:5" x14ac:dyDescent="0.25">
      <c r="B46" s="227" t="s">
        <v>628</v>
      </c>
      <c r="C46" s="238">
        <v>1</v>
      </c>
      <c r="D46" s="228">
        <v>20000</v>
      </c>
      <c r="E46" s="227" t="s">
        <v>621</v>
      </c>
    </row>
    <row r="47" spans="2:5" x14ac:dyDescent="0.25">
      <c r="B47" s="227" t="s">
        <v>629</v>
      </c>
      <c r="C47" s="238">
        <v>1</v>
      </c>
      <c r="D47" s="228">
        <v>35000</v>
      </c>
      <c r="E47" s="227" t="s">
        <v>621</v>
      </c>
    </row>
    <row r="48" spans="2:5" x14ac:dyDescent="0.25">
      <c r="B48" s="227" t="s">
        <v>630</v>
      </c>
      <c r="C48" s="238">
        <v>2</v>
      </c>
      <c r="D48" s="228">
        <v>2000</v>
      </c>
      <c r="E48" s="227" t="s">
        <v>621</v>
      </c>
    </row>
    <row r="49" spans="2:5" x14ac:dyDescent="0.25">
      <c r="B49" s="227" t="s">
        <v>631</v>
      </c>
      <c r="C49" s="238">
        <v>1</v>
      </c>
      <c r="D49" s="228">
        <v>500</v>
      </c>
      <c r="E49" s="227" t="s">
        <v>621</v>
      </c>
    </row>
    <row r="50" spans="2:5" x14ac:dyDescent="0.25">
      <c r="B50" s="227" t="s">
        <v>632</v>
      </c>
      <c r="C50" s="238">
        <v>1</v>
      </c>
      <c r="D50" s="228">
        <v>500</v>
      </c>
      <c r="E50" s="227" t="s">
        <v>621</v>
      </c>
    </row>
    <row r="51" spans="2:5" x14ac:dyDescent="0.25">
      <c r="B51" s="227" t="s">
        <v>633</v>
      </c>
      <c r="C51" s="238">
        <v>1</v>
      </c>
      <c r="D51" s="228">
        <v>27000</v>
      </c>
      <c r="E51" s="227" t="s">
        <v>621</v>
      </c>
    </row>
    <row r="52" spans="2:5" x14ac:dyDescent="0.25">
      <c r="B52" s="227" t="s">
        <v>634</v>
      </c>
      <c r="C52" s="238">
        <v>1</v>
      </c>
      <c r="D52" s="228">
        <v>3000</v>
      </c>
      <c r="E52" s="227" t="s">
        <v>621</v>
      </c>
    </row>
    <row r="53" spans="2:5" x14ac:dyDescent="0.25">
      <c r="B53" s="227" t="s">
        <v>635</v>
      </c>
      <c r="C53" s="238">
        <v>1</v>
      </c>
      <c r="D53" s="228">
        <v>2000</v>
      </c>
      <c r="E53" s="227" t="s">
        <v>621</v>
      </c>
    </row>
    <row r="54" spans="2:5" x14ac:dyDescent="0.25">
      <c r="B54" s="227" t="s">
        <v>636</v>
      </c>
      <c r="C54" s="238">
        <v>1</v>
      </c>
      <c r="D54" s="228">
        <v>2500</v>
      </c>
      <c r="E54" s="227" t="s">
        <v>621</v>
      </c>
    </row>
    <row r="55" spans="2:5" x14ac:dyDescent="0.25">
      <c r="B55" s="227" t="s">
        <v>637</v>
      </c>
      <c r="C55" s="238">
        <v>1</v>
      </c>
      <c r="D55" s="228">
        <v>8000</v>
      </c>
      <c r="E55" s="227" t="s">
        <v>621</v>
      </c>
    </row>
    <row r="56" spans="2:5" x14ac:dyDescent="0.25">
      <c r="B56" s="227" t="s">
        <v>638</v>
      </c>
      <c r="C56" s="238">
        <v>1</v>
      </c>
      <c r="D56" s="228">
        <v>3000</v>
      </c>
      <c r="E56" s="227" t="s">
        <v>621</v>
      </c>
    </row>
    <row r="57" spans="2:5" x14ac:dyDescent="0.25">
      <c r="B57" s="227" t="s">
        <v>639</v>
      </c>
      <c r="C57" s="238">
        <v>1</v>
      </c>
      <c r="D57" s="228">
        <v>800</v>
      </c>
      <c r="E57" s="227" t="s">
        <v>621</v>
      </c>
    </row>
    <row r="58" spans="2:5" x14ac:dyDescent="0.25">
      <c r="B58" s="227" t="s">
        <v>640</v>
      </c>
      <c r="C58" s="238">
        <v>1</v>
      </c>
      <c r="D58" s="228">
        <v>2000</v>
      </c>
      <c r="E58" s="227" t="s">
        <v>621</v>
      </c>
    </row>
    <row r="59" spans="2:5" x14ac:dyDescent="0.25">
      <c r="B59" s="227" t="s">
        <v>641</v>
      </c>
      <c r="C59" s="238">
        <v>5</v>
      </c>
      <c r="D59" s="228">
        <v>2500</v>
      </c>
      <c r="E59" s="227" t="s">
        <v>621</v>
      </c>
    </row>
    <row r="60" spans="2:5" x14ac:dyDescent="0.25">
      <c r="B60" s="227" t="s">
        <v>642</v>
      </c>
      <c r="C60" s="238">
        <v>1</v>
      </c>
      <c r="D60" s="228">
        <v>10000</v>
      </c>
      <c r="E60" s="227" t="s">
        <v>621</v>
      </c>
    </row>
    <row r="61" spans="2:5" x14ac:dyDescent="0.25">
      <c r="B61" s="227" t="s">
        <v>643</v>
      </c>
      <c r="C61" s="238">
        <v>1</v>
      </c>
      <c r="D61" s="228">
        <v>40000</v>
      </c>
      <c r="E61" s="227" t="s">
        <v>621</v>
      </c>
    </row>
    <row r="62" spans="2:5" x14ac:dyDescent="0.25">
      <c r="B62" s="227" t="s">
        <v>644</v>
      </c>
      <c r="C62" s="238">
        <v>1</v>
      </c>
      <c r="D62" s="228">
        <v>800</v>
      </c>
      <c r="E62" s="227" t="s">
        <v>621</v>
      </c>
    </row>
    <row r="63" spans="2:5" x14ac:dyDescent="0.25">
      <c r="B63" s="227" t="s">
        <v>645</v>
      </c>
      <c r="C63" s="238">
        <v>1</v>
      </c>
      <c r="D63" s="228">
        <v>3000</v>
      </c>
      <c r="E63" s="227" t="s">
        <v>621</v>
      </c>
    </row>
    <row r="64" spans="2:5" ht="30" x14ac:dyDescent="0.25">
      <c r="B64" s="259" t="s">
        <v>646</v>
      </c>
      <c r="C64" s="227"/>
      <c r="D64" s="228">
        <v>4000</v>
      </c>
      <c r="E64" s="227" t="s">
        <v>621</v>
      </c>
    </row>
    <row r="65" spans="2:5" x14ac:dyDescent="0.25">
      <c r="B65" s="227" t="s">
        <v>647</v>
      </c>
      <c r="C65" s="238">
        <v>1</v>
      </c>
      <c r="D65" s="228">
        <v>8000</v>
      </c>
      <c r="E65" s="227" t="s">
        <v>621</v>
      </c>
    </row>
    <row r="66" spans="2:5" x14ac:dyDescent="0.25">
      <c r="B66" s="227" t="s">
        <v>648</v>
      </c>
      <c r="C66" s="238">
        <v>231</v>
      </c>
      <c r="D66" s="228">
        <v>3465</v>
      </c>
      <c r="E66" s="227" t="s">
        <v>649</v>
      </c>
    </row>
    <row r="67" spans="2:5" x14ac:dyDescent="0.25">
      <c r="B67" s="227" t="s">
        <v>650</v>
      </c>
      <c r="C67" s="238">
        <v>137</v>
      </c>
      <c r="D67" s="228">
        <v>1370</v>
      </c>
      <c r="E67" s="227" t="s">
        <v>649</v>
      </c>
    </row>
    <row r="68" spans="2:5" x14ac:dyDescent="0.25">
      <c r="B68" s="227" t="s">
        <v>651</v>
      </c>
      <c r="C68" s="238">
        <v>74</v>
      </c>
      <c r="D68" s="228">
        <v>2220</v>
      </c>
      <c r="E68" s="227" t="s">
        <v>649</v>
      </c>
    </row>
    <row r="69" spans="2:5" x14ac:dyDescent="0.25">
      <c r="B69" s="227" t="s">
        <v>652</v>
      </c>
      <c r="C69" s="238">
        <v>47</v>
      </c>
      <c r="D69" s="228">
        <v>1410</v>
      </c>
      <c r="E69" s="227" t="s">
        <v>649</v>
      </c>
    </row>
    <row r="70" spans="2:5" x14ac:dyDescent="0.25">
      <c r="B70" s="227" t="s">
        <v>653</v>
      </c>
      <c r="C70" s="238">
        <v>19</v>
      </c>
      <c r="D70" s="228">
        <v>760</v>
      </c>
      <c r="E70" s="227" t="s">
        <v>649</v>
      </c>
    </row>
    <row r="71" spans="2:5" x14ac:dyDescent="0.25">
      <c r="B71" s="227" t="s">
        <v>654</v>
      </c>
      <c r="C71" s="238">
        <v>10</v>
      </c>
      <c r="D71" s="228">
        <v>300</v>
      </c>
      <c r="E71" s="227" t="s">
        <v>649</v>
      </c>
    </row>
    <row r="72" spans="2:5" x14ac:dyDescent="0.25">
      <c r="B72" s="227" t="s">
        <v>655</v>
      </c>
      <c r="C72" s="238">
        <v>7</v>
      </c>
      <c r="D72" s="228">
        <v>1050</v>
      </c>
      <c r="E72" s="227" t="s">
        <v>649</v>
      </c>
    </row>
    <row r="73" spans="2:5" x14ac:dyDescent="0.25">
      <c r="B73" s="227" t="s">
        <v>656</v>
      </c>
      <c r="C73" s="238">
        <v>1</v>
      </c>
      <c r="D73" s="228">
        <v>350</v>
      </c>
      <c r="E73" s="227" t="s">
        <v>649</v>
      </c>
    </row>
    <row r="74" spans="2:5" x14ac:dyDescent="0.25">
      <c r="B74" s="227" t="s">
        <v>657</v>
      </c>
      <c r="C74" s="238">
        <v>10</v>
      </c>
      <c r="D74" s="228">
        <v>1000</v>
      </c>
      <c r="E74" s="227" t="s">
        <v>649</v>
      </c>
    </row>
    <row r="75" spans="2:5" x14ac:dyDescent="0.25">
      <c r="B75" s="227" t="s">
        <v>658</v>
      </c>
      <c r="C75" s="238">
        <v>4</v>
      </c>
      <c r="D75" s="228">
        <v>200</v>
      </c>
      <c r="E75" s="227" t="s">
        <v>649</v>
      </c>
    </row>
    <row r="76" spans="2:5" x14ac:dyDescent="0.25">
      <c r="B76" s="227" t="s">
        <v>659</v>
      </c>
      <c r="C76" s="238">
        <v>1</v>
      </c>
      <c r="D76" s="228">
        <v>1000</v>
      </c>
      <c r="E76" s="227" t="s">
        <v>649</v>
      </c>
    </row>
    <row r="77" spans="2:5" x14ac:dyDescent="0.25">
      <c r="B77" s="227" t="s">
        <v>660</v>
      </c>
      <c r="C77" s="238">
        <v>30</v>
      </c>
      <c r="D77" s="228">
        <v>1500</v>
      </c>
      <c r="E77" s="227" t="s">
        <v>649</v>
      </c>
    </row>
    <row r="78" spans="2:5" x14ac:dyDescent="0.25">
      <c r="B78" s="227" t="s">
        <v>661</v>
      </c>
      <c r="C78" s="238">
        <v>19</v>
      </c>
      <c r="D78" s="228">
        <v>1900</v>
      </c>
      <c r="E78" s="227" t="s">
        <v>649</v>
      </c>
    </row>
    <row r="79" spans="2:5" x14ac:dyDescent="0.25">
      <c r="B79" s="227" t="s">
        <v>662</v>
      </c>
      <c r="C79" s="238">
        <v>442</v>
      </c>
      <c r="D79" s="228">
        <v>6630</v>
      </c>
      <c r="E79" s="227" t="s">
        <v>649</v>
      </c>
    </row>
    <row r="80" spans="2:5" x14ac:dyDescent="0.25">
      <c r="B80" s="227" t="s">
        <v>663</v>
      </c>
      <c r="C80" s="238">
        <v>44</v>
      </c>
      <c r="D80" s="228">
        <v>880</v>
      </c>
      <c r="E80" s="227" t="s">
        <v>649</v>
      </c>
    </row>
    <row r="81" spans="2:5" x14ac:dyDescent="0.25">
      <c r="B81" s="227" t="s">
        <v>664</v>
      </c>
      <c r="C81" s="238">
        <v>5</v>
      </c>
      <c r="D81" s="228">
        <v>75</v>
      </c>
      <c r="E81" s="227" t="s">
        <v>649</v>
      </c>
    </row>
    <row r="82" spans="2:5" x14ac:dyDescent="0.25">
      <c r="B82" s="227" t="s">
        <v>665</v>
      </c>
      <c r="C82" s="238">
        <v>83</v>
      </c>
      <c r="D82" s="228">
        <v>830</v>
      </c>
      <c r="E82" s="227" t="s">
        <v>649</v>
      </c>
    </row>
    <row r="83" spans="2:5" x14ac:dyDescent="0.25">
      <c r="B83" s="227" t="s">
        <v>666</v>
      </c>
      <c r="C83" s="238">
        <v>10</v>
      </c>
      <c r="D83" s="228">
        <v>150</v>
      </c>
      <c r="E83" s="227" t="s">
        <v>649</v>
      </c>
    </row>
    <row r="84" spans="2:5" x14ac:dyDescent="0.25">
      <c r="B84" s="227" t="s">
        <v>667</v>
      </c>
      <c r="C84" s="238">
        <v>7</v>
      </c>
      <c r="D84" s="228">
        <v>560</v>
      </c>
      <c r="E84" s="227" t="s">
        <v>649</v>
      </c>
    </row>
    <row r="85" spans="2:5" x14ac:dyDescent="0.25">
      <c r="B85" s="227" t="s">
        <v>668</v>
      </c>
      <c r="C85" s="238">
        <v>11</v>
      </c>
      <c r="D85" s="228">
        <v>880</v>
      </c>
      <c r="E85" s="227" t="s">
        <v>649</v>
      </c>
    </row>
    <row r="86" spans="2:5" x14ac:dyDescent="0.25">
      <c r="B86" s="227" t="s">
        <v>669</v>
      </c>
      <c r="C86" s="238">
        <v>3</v>
      </c>
      <c r="D86" s="228">
        <v>600</v>
      </c>
      <c r="E86" s="227" t="s">
        <v>649</v>
      </c>
    </row>
    <row r="87" spans="2:5" x14ac:dyDescent="0.25">
      <c r="B87" s="227" t="s">
        <v>670</v>
      </c>
      <c r="C87" s="238">
        <v>9</v>
      </c>
      <c r="D87" s="228">
        <v>720</v>
      </c>
      <c r="E87" s="227" t="s">
        <v>649</v>
      </c>
    </row>
    <row r="88" spans="2:5" x14ac:dyDescent="0.25">
      <c r="B88" s="227" t="s">
        <v>671</v>
      </c>
      <c r="C88" s="238">
        <v>6</v>
      </c>
      <c r="D88" s="228">
        <v>1200</v>
      </c>
      <c r="E88" s="227" t="s">
        <v>649</v>
      </c>
    </row>
    <row r="89" spans="2:5" x14ac:dyDescent="0.25">
      <c r="B89" s="227" t="s">
        <v>672</v>
      </c>
      <c r="C89" s="238">
        <v>1</v>
      </c>
      <c r="D89" s="228">
        <v>250</v>
      </c>
      <c r="E89" s="227" t="s">
        <v>649</v>
      </c>
    </row>
    <row r="90" spans="2:5" x14ac:dyDescent="0.25">
      <c r="B90" s="227" t="s">
        <v>673</v>
      </c>
      <c r="C90" s="238">
        <v>13</v>
      </c>
      <c r="D90" s="228">
        <v>2600</v>
      </c>
      <c r="E90" s="227" t="s">
        <v>649</v>
      </c>
    </row>
    <row r="91" spans="2:5" x14ac:dyDescent="0.25">
      <c r="B91" s="227" t="s">
        <v>674</v>
      </c>
      <c r="C91" s="238">
        <v>4</v>
      </c>
      <c r="D91" s="228">
        <v>800</v>
      </c>
      <c r="E91" s="227" t="s">
        <v>649</v>
      </c>
    </row>
    <row r="92" spans="2:5" x14ac:dyDescent="0.25">
      <c r="B92" s="227" t="s">
        <v>675</v>
      </c>
      <c r="C92" s="238">
        <v>240</v>
      </c>
      <c r="D92" s="228">
        <v>1920</v>
      </c>
      <c r="E92" s="227" t="s">
        <v>649</v>
      </c>
    </row>
    <row r="93" spans="2:5" x14ac:dyDescent="0.25">
      <c r="B93" s="227" t="s">
        <v>676</v>
      </c>
      <c r="C93" s="238">
        <v>2</v>
      </c>
      <c r="D93" s="228">
        <v>2000</v>
      </c>
      <c r="E93" s="227" t="s">
        <v>649</v>
      </c>
    </row>
    <row r="94" spans="2:5" x14ac:dyDescent="0.25">
      <c r="B94" s="227" t="s">
        <v>677</v>
      </c>
      <c r="C94" s="238">
        <v>4</v>
      </c>
      <c r="D94" s="228">
        <v>2000</v>
      </c>
      <c r="E94" s="227" t="s">
        <v>649</v>
      </c>
    </row>
    <row r="95" spans="2:5" x14ac:dyDescent="0.25">
      <c r="B95" s="227" t="s">
        <v>678</v>
      </c>
      <c r="C95" s="238">
        <v>5</v>
      </c>
      <c r="D95" s="228">
        <v>4000</v>
      </c>
      <c r="E95" s="227" t="s">
        <v>649</v>
      </c>
    </row>
    <row r="96" spans="2:5" x14ac:dyDescent="0.25">
      <c r="B96" s="227" t="s">
        <v>679</v>
      </c>
      <c r="C96" s="238">
        <v>1</v>
      </c>
      <c r="D96" s="228">
        <v>200</v>
      </c>
      <c r="E96" s="227" t="s">
        <v>649</v>
      </c>
    </row>
    <row r="97" spans="2:5" x14ac:dyDescent="0.25">
      <c r="B97" s="227" t="s">
        <v>680</v>
      </c>
      <c r="C97" s="238">
        <v>1</v>
      </c>
      <c r="D97" s="228">
        <v>1800</v>
      </c>
      <c r="E97" s="227" t="s">
        <v>649</v>
      </c>
    </row>
    <row r="98" spans="2:5" x14ac:dyDescent="0.25">
      <c r="B98" s="227" t="s">
        <v>681</v>
      </c>
      <c r="C98" s="238">
        <v>2</v>
      </c>
      <c r="D98" s="228">
        <v>2000</v>
      </c>
      <c r="E98" s="227" t="s">
        <v>649</v>
      </c>
    </row>
    <row r="99" spans="2:5" x14ac:dyDescent="0.25">
      <c r="B99" s="227" t="s">
        <v>682</v>
      </c>
      <c r="C99" s="238">
        <v>1</v>
      </c>
      <c r="D99" s="228">
        <v>200</v>
      </c>
      <c r="E99" s="227" t="s">
        <v>649</v>
      </c>
    </row>
    <row r="100" spans="2:5" x14ac:dyDescent="0.25">
      <c r="B100" s="227" t="s">
        <v>683</v>
      </c>
      <c r="C100" s="238">
        <v>2</v>
      </c>
      <c r="D100" s="228">
        <v>3000</v>
      </c>
      <c r="E100" s="227" t="s">
        <v>649</v>
      </c>
    </row>
    <row r="101" spans="2:5" x14ac:dyDescent="0.25">
      <c r="B101" s="227" t="s">
        <v>684</v>
      </c>
      <c r="C101" s="238">
        <v>2</v>
      </c>
      <c r="D101" s="228">
        <v>2400</v>
      </c>
      <c r="E101" s="227" t="s">
        <v>649</v>
      </c>
    </row>
    <row r="102" spans="2:5" x14ac:dyDescent="0.25">
      <c r="B102" s="227" t="s">
        <v>685</v>
      </c>
      <c r="C102" s="238">
        <v>5</v>
      </c>
      <c r="D102" s="228">
        <v>2400</v>
      </c>
      <c r="E102" s="227" t="s">
        <v>649</v>
      </c>
    </row>
    <row r="103" spans="2:5" x14ac:dyDescent="0.25">
      <c r="B103" s="227" t="s">
        <v>686</v>
      </c>
      <c r="C103" s="227">
        <v>2</v>
      </c>
      <c r="D103" s="228">
        <v>600</v>
      </c>
      <c r="E103" s="227" t="s">
        <v>649</v>
      </c>
    </row>
    <row r="104" spans="2:5" x14ac:dyDescent="0.25">
      <c r="B104" s="227" t="s">
        <v>687</v>
      </c>
      <c r="C104" s="227">
        <v>3</v>
      </c>
      <c r="D104" s="228">
        <v>1500</v>
      </c>
      <c r="E104" s="227" t="s">
        <v>649</v>
      </c>
    </row>
    <row r="105" spans="2:5" x14ac:dyDescent="0.25">
      <c r="B105" s="227" t="s">
        <v>688</v>
      </c>
      <c r="C105" s="227">
        <v>2</v>
      </c>
      <c r="D105" s="228">
        <v>600</v>
      </c>
      <c r="E105" s="227" t="s">
        <v>649</v>
      </c>
    </row>
    <row r="106" spans="2:5" x14ac:dyDescent="0.25">
      <c r="B106" s="227" t="s">
        <v>689</v>
      </c>
      <c r="C106" s="227">
        <v>1</v>
      </c>
      <c r="D106" s="228">
        <v>800</v>
      </c>
      <c r="E106" s="227" t="s">
        <v>649</v>
      </c>
    </row>
    <row r="107" spans="2:5" x14ac:dyDescent="0.25">
      <c r="B107" s="227" t="s">
        <v>690</v>
      </c>
      <c r="C107" s="227">
        <v>6</v>
      </c>
      <c r="D107" s="228">
        <v>3600</v>
      </c>
      <c r="E107" s="227" t="s">
        <v>649</v>
      </c>
    </row>
    <row r="108" spans="2:5" x14ac:dyDescent="0.25">
      <c r="B108" s="227" t="s">
        <v>691</v>
      </c>
      <c r="C108" s="227">
        <v>1</v>
      </c>
      <c r="D108" s="228">
        <v>800</v>
      </c>
      <c r="E108" s="227" t="s">
        <v>649</v>
      </c>
    </row>
    <row r="109" spans="2:5" x14ac:dyDescent="0.25">
      <c r="B109" s="227" t="s">
        <v>692</v>
      </c>
      <c r="C109" s="227">
        <v>5</v>
      </c>
      <c r="D109" s="228">
        <v>3500</v>
      </c>
      <c r="E109" s="227" t="s">
        <v>649</v>
      </c>
    </row>
    <row r="110" spans="2:5" x14ac:dyDescent="0.25">
      <c r="B110" s="227" t="s">
        <v>693</v>
      </c>
      <c r="C110" s="227">
        <v>1</v>
      </c>
      <c r="D110" s="228">
        <v>2500</v>
      </c>
      <c r="E110" s="227" t="s">
        <v>649</v>
      </c>
    </row>
    <row r="111" spans="2:5" x14ac:dyDescent="0.25">
      <c r="B111" s="227" t="s">
        <v>694</v>
      </c>
      <c r="C111" s="227">
        <v>1</v>
      </c>
      <c r="D111" s="228">
        <v>3000</v>
      </c>
      <c r="E111" s="227" t="s">
        <v>649</v>
      </c>
    </row>
    <row r="112" spans="2:5" x14ac:dyDescent="0.25">
      <c r="B112" s="227" t="s">
        <v>695</v>
      </c>
      <c r="C112" s="227">
        <v>1</v>
      </c>
      <c r="D112" s="228">
        <v>800</v>
      </c>
      <c r="E112" s="227" t="s">
        <v>649</v>
      </c>
    </row>
    <row r="113" spans="2:5" x14ac:dyDescent="0.25">
      <c r="B113" s="227" t="s">
        <v>696</v>
      </c>
      <c r="C113" s="227">
        <v>3</v>
      </c>
      <c r="D113" s="228">
        <v>900</v>
      </c>
      <c r="E113" s="227" t="s">
        <v>649</v>
      </c>
    </row>
    <row r="114" spans="2:5" x14ac:dyDescent="0.25">
      <c r="B114" s="227" t="s">
        <v>697</v>
      </c>
      <c r="C114" s="227">
        <v>2</v>
      </c>
      <c r="D114" s="228">
        <v>1200</v>
      </c>
      <c r="E114" s="227" t="s">
        <v>649</v>
      </c>
    </row>
    <row r="115" spans="2:5" x14ac:dyDescent="0.25">
      <c r="B115" s="227" t="s">
        <v>698</v>
      </c>
      <c r="C115" s="227">
        <v>1</v>
      </c>
      <c r="D115" s="228">
        <v>100</v>
      </c>
      <c r="E115" s="227" t="s">
        <v>649</v>
      </c>
    </row>
    <row r="116" spans="2:5" x14ac:dyDescent="0.25">
      <c r="B116" s="227" t="s">
        <v>699</v>
      </c>
      <c r="C116" s="227">
        <v>1</v>
      </c>
      <c r="D116" s="228">
        <v>150</v>
      </c>
      <c r="E116" s="227" t="s">
        <v>649</v>
      </c>
    </row>
    <row r="117" spans="2:5" x14ac:dyDescent="0.25">
      <c r="B117" s="227" t="s">
        <v>700</v>
      </c>
      <c r="C117" s="227">
        <v>1</v>
      </c>
      <c r="D117" s="228">
        <v>150</v>
      </c>
      <c r="E117" s="227" t="s">
        <v>649</v>
      </c>
    </row>
    <row r="118" spans="2:5" x14ac:dyDescent="0.25">
      <c r="B118" s="227" t="s">
        <v>701</v>
      </c>
      <c r="C118" s="227">
        <v>1</v>
      </c>
      <c r="D118" s="228">
        <v>400</v>
      </c>
      <c r="E118" s="227" t="s">
        <v>649</v>
      </c>
    </row>
    <row r="119" spans="2:5" x14ac:dyDescent="0.25">
      <c r="B119" s="227" t="s">
        <v>702</v>
      </c>
      <c r="C119" s="227">
        <v>3</v>
      </c>
      <c r="D119" s="228">
        <v>450</v>
      </c>
      <c r="E119" s="227" t="s">
        <v>649</v>
      </c>
    </row>
    <row r="120" spans="2:5" x14ac:dyDescent="0.25">
      <c r="B120" s="227" t="s">
        <v>703</v>
      </c>
      <c r="C120" s="227">
        <v>1</v>
      </c>
      <c r="D120" s="228">
        <v>100</v>
      </c>
      <c r="E120" s="227" t="s">
        <v>649</v>
      </c>
    </row>
    <row r="121" spans="2:5" x14ac:dyDescent="0.25">
      <c r="B121" s="227" t="s">
        <v>704</v>
      </c>
      <c r="C121" s="227">
        <v>2</v>
      </c>
      <c r="D121" s="228">
        <v>300</v>
      </c>
      <c r="E121" s="227" t="s">
        <v>649</v>
      </c>
    </row>
    <row r="122" spans="2:5" x14ac:dyDescent="0.25">
      <c r="B122" s="227" t="s">
        <v>705</v>
      </c>
      <c r="C122" s="227">
        <v>412</v>
      </c>
      <c r="D122" s="228">
        <v>247200</v>
      </c>
      <c r="E122" s="227" t="s">
        <v>706</v>
      </c>
    </row>
    <row r="123" spans="2:5" x14ac:dyDescent="0.25">
      <c r="B123" s="227" t="s">
        <v>707</v>
      </c>
      <c r="C123" s="227">
        <v>3</v>
      </c>
      <c r="D123" s="227">
        <v>900</v>
      </c>
      <c r="E123" s="227" t="s">
        <v>706</v>
      </c>
    </row>
    <row r="124" spans="2:5" x14ac:dyDescent="0.25">
      <c r="B124" s="227" t="s">
        <v>708</v>
      </c>
      <c r="C124" s="227">
        <v>3</v>
      </c>
      <c r="D124" s="227">
        <v>900</v>
      </c>
      <c r="E124" s="227" t="s">
        <v>706</v>
      </c>
    </row>
    <row r="125" spans="2:5" x14ac:dyDescent="0.25">
      <c r="B125" s="227" t="s">
        <v>709</v>
      </c>
      <c r="C125" s="227">
        <v>3</v>
      </c>
      <c r="D125" s="227">
        <v>600</v>
      </c>
      <c r="E125" s="227" t="s">
        <v>706</v>
      </c>
    </row>
    <row r="126" spans="2:5" x14ac:dyDescent="0.25">
      <c r="B126" s="227" t="s">
        <v>710</v>
      </c>
      <c r="C126" s="227">
        <v>2</v>
      </c>
      <c r="D126" s="227">
        <v>600</v>
      </c>
      <c r="E126" s="227" t="s">
        <v>706</v>
      </c>
    </row>
    <row r="127" spans="2:5" x14ac:dyDescent="0.25">
      <c r="B127" s="227" t="s">
        <v>711</v>
      </c>
      <c r="C127" s="227">
        <v>2</v>
      </c>
      <c r="D127" s="227">
        <v>600</v>
      </c>
      <c r="E127" s="227" t="s">
        <v>706</v>
      </c>
    </row>
    <row r="128" spans="2:5" x14ac:dyDescent="0.25">
      <c r="B128" s="227" t="s">
        <v>712</v>
      </c>
      <c r="C128" s="227">
        <v>1</v>
      </c>
      <c r="D128" s="227">
        <v>300</v>
      </c>
      <c r="E128" s="227" t="s">
        <v>706</v>
      </c>
    </row>
    <row r="129" spans="2:5" x14ac:dyDescent="0.25">
      <c r="B129" s="227" t="s">
        <v>713</v>
      </c>
      <c r="C129" s="227">
        <v>1</v>
      </c>
      <c r="D129" s="228">
        <v>3000</v>
      </c>
      <c r="E129" s="227" t="s">
        <v>706</v>
      </c>
    </row>
    <row r="130" spans="2:5" x14ac:dyDescent="0.25">
      <c r="B130" s="227" t="s">
        <v>714</v>
      </c>
      <c r="C130" s="227">
        <v>3</v>
      </c>
      <c r="D130" s="228">
        <v>9000</v>
      </c>
      <c r="E130" s="227" t="s">
        <v>706</v>
      </c>
    </row>
    <row r="131" spans="2:5" x14ac:dyDescent="0.25">
      <c r="B131" s="227" t="s">
        <v>715</v>
      </c>
      <c r="C131" s="227">
        <v>1</v>
      </c>
      <c r="D131" s="228">
        <v>10000</v>
      </c>
      <c r="E131" s="227" t="s">
        <v>706</v>
      </c>
    </row>
    <row r="132" spans="2:5" x14ac:dyDescent="0.25">
      <c r="B132" s="227" t="s">
        <v>716</v>
      </c>
      <c r="C132" s="227">
        <v>11</v>
      </c>
      <c r="D132" s="228">
        <v>5500</v>
      </c>
      <c r="E132" s="227" t="s">
        <v>706</v>
      </c>
    </row>
    <row r="133" spans="2:5" x14ac:dyDescent="0.25">
      <c r="B133" s="227" t="s">
        <v>717</v>
      </c>
      <c r="C133" s="227">
        <v>10</v>
      </c>
      <c r="D133" s="228">
        <v>500</v>
      </c>
      <c r="E133" s="227" t="s">
        <v>706</v>
      </c>
    </row>
    <row r="134" spans="2:5" x14ac:dyDescent="0.25">
      <c r="B134" s="227" t="s">
        <v>718</v>
      </c>
      <c r="C134" s="227">
        <v>1</v>
      </c>
      <c r="D134" s="228">
        <v>2000</v>
      </c>
      <c r="E134" s="227" t="s">
        <v>706</v>
      </c>
    </row>
    <row r="135" spans="2:5" x14ac:dyDescent="0.25">
      <c r="B135" s="227" t="s">
        <v>719</v>
      </c>
      <c r="C135" s="227">
        <v>1</v>
      </c>
      <c r="D135" s="228">
        <v>1000</v>
      </c>
      <c r="E135" s="227" t="s">
        <v>706</v>
      </c>
    </row>
    <row r="136" spans="2:5" x14ac:dyDescent="0.25">
      <c r="B136" s="227" t="s">
        <v>720</v>
      </c>
      <c r="C136" s="227">
        <v>1</v>
      </c>
      <c r="D136" s="228">
        <v>20000</v>
      </c>
      <c r="E136" s="227" t="s">
        <v>706</v>
      </c>
    </row>
    <row r="137" spans="2:5" x14ac:dyDescent="0.25">
      <c r="B137" s="227" t="s">
        <v>721</v>
      </c>
      <c r="C137" s="227">
        <v>2</v>
      </c>
      <c r="D137" s="228">
        <v>2000</v>
      </c>
      <c r="E137" s="227" t="s">
        <v>706</v>
      </c>
    </row>
    <row r="138" spans="2:5" x14ac:dyDescent="0.25">
      <c r="B138" s="227" t="s">
        <v>722</v>
      </c>
      <c r="C138" s="227">
        <v>1</v>
      </c>
      <c r="D138" s="228">
        <v>500</v>
      </c>
      <c r="E138" s="227" t="s">
        <v>706</v>
      </c>
    </row>
    <row r="139" spans="2:5" x14ac:dyDescent="0.25">
      <c r="B139" s="227" t="s">
        <v>723</v>
      </c>
      <c r="C139" s="227">
        <v>1</v>
      </c>
      <c r="D139" s="228">
        <v>1000</v>
      </c>
      <c r="E139" s="227" t="s">
        <v>706</v>
      </c>
    </row>
    <row r="140" spans="2:5" x14ac:dyDescent="0.25">
      <c r="B140" s="227" t="s">
        <v>724</v>
      </c>
      <c r="C140" s="227">
        <v>2</v>
      </c>
      <c r="D140" s="227">
        <v>1000</v>
      </c>
      <c r="E140" s="227" t="s">
        <v>706</v>
      </c>
    </row>
    <row r="141" spans="2:5" x14ac:dyDescent="0.25">
      <c r="B141" s="227" t="s">
        <v>725</v>
      </c>
      <c r="C141" s="227">
        <v>5</v>
      </c>
      <c r="D141" s="228">
        <v>3000</v>
      </c>
      <c r="E141" s="227" t="s">
        <v>706</v>
      </c>
    </row>
    <row r="142" spans="2:5" x14ac:dyDescent="0.25">
      <c r="B142" s="227" t="s">
        <v>726</v>
      </c>
      <c r="C142" s="227">
        <v>1</v>
      </c>
      <c r="D142" s="228">
        <v>600</v>
      </c>
      <c r="E142" s="227" t="s">
        <v>706</v>
      </c>
    </row>
    <row r="143" spans="2:5" x14ac:dyDescent="0.25">
      <c r="B143" s="227" t="s">
        <v>727</v>
      </c>
      <c r="C143" s="227">
        <v>9</v>
      </c>
      <c r="D143" s="228">
        <v>5400</v>
      </c>
      <c r="E143" s="227" t="s">
        <v>706</v>
      </c>
    </row>
    <row r="144" spans="2:5" x14ac:dyDescent="0.25">
      <c r="B144" s="227" t="s">
        <v>728</v>
      </c>
      <c r="C144" s="227">
        <v>1</v>
      </c>
      <c r="D144" s="228">
        <v>600</v>
      </c>
      <c r="E144" s="227" t="s">
        <v>706</v>
      </c>
    </row>
    <row r="145" spans="2:5" x14ac:dyDescent="0.25">
      <c r="B145" s="227" t="s">
        <v>729</v>
      </c>
      <c r="C145" s="227">
        <v>1</v>
      </c>
      <c r="D145" s="228">
        <v>600</v>
      </c>
      <c r="E145" s="227" t="s">
        <v>706</v>
      </c>
    </row>
    <row r="146" spans="2:5" x14ac:dyDescent="0.25">
      <c r="B146" s="227" t="s">
        <v>730</v>
      </c>
      <c r="C146" s="227">
        <v>1</v>
      </c>
      <c r="D146" s="228">
        <v>600</v>
      </c>
      <c r="E146" s="227" t="s">
        <v>706</v>
      </c>
    </row>
    <row r="147" spans="2:5" x14ac:dyDescent="0.25">
      <c r="B147" s="227" t="s">
        <v>731</v>
      </c>
      <c r="C147" s="227">
        <v>3</v>
      </c>
      <c r="D147" s="228">
        <v>1800</v>
      </c>
      <c r="E147" s="227" t="s">
        <v>706</v>
      </c>
    </row>
    <row r="148" spans="2:5" x14ac:dyDescent="0.25">
      <c r="B148" s="227" t="s">
        <v>732</v>
      </c>
      <c r="C148" s="227">
        <v>2</v>
      </c>
      <c r="D148" s="228">
        <v>1200</v>
      </c>
      <c r="E148" s="227" t="s">
        <v>706</v>
      </c>
    </row>
    <row r="149" spans="2:5" x14ac:dyDescent="0.25">
      <c r="B149" s="227" t="s">
        <v>733</v>
      </c>
      <c r="C149" s="227">
        <v>1</v>
      </c>
      <c r="D149" s="228">
        <v>600</v>
      </c>
      <c r="E149" s="227" t="s">
        <v>706</v>
      </c>
    </row>
    <row r="150" spans="2:5" x14ac:dyDescent="0.25">
      <c r="B150" s="227" t="s">
        <v>734</v>
      </c>
      <c r="C150" s="227">
        <v>1</v>
      </c>
      <c r="D150" s="228">
        <v>500</v>
      </c>
      <c r="E150" s="227" t="s">
        <v>706</v>
      </c>
    </row>
    <row r="151" spans="2:5" x14ac:dyDescent="0.25">
      <c r="B151" s="227" t="s">
        <v>735</v>
      </c>
      <c r="C151" s="227">
        <v>2</v>
      </c>
      <c r="D151" s="228">
        <v>1200</v>
      </c>
      <c r="E151" s="227" t="s">
        <v>706</v>
      </c>
    </row>
    <row r="152" spans="2:5" x14ac:dyDescent="0.25">
      <c r="B152" s="227" t="s">
        <v>736</v>
      </c>
      <c r="C152" s="227">
        <v>18</v>
      </c>
      <c r="D152" s="228">
        <v>10800</v>
      </c>
      <c r="E152" s="227" t="s">
        <v>706</v>
      </c>
    </row>
    <row r="153" spans="2:5" x14ac:dyDescent="0.25">
      <c r="B153" s="227" t="s">
        <v>737</v>
      </c>
      <c r="C153" s="227">
        <v>1</v>
      </c>
      <c r="D153" s="228">
        <v>1200</v>
      </c>
      <c r="E153" s="227" t="s">
        <v>706</v>
      </c>
    </row>
    <row r="154" spans="2:5" x14ac:dyDescent="0.25">
      <c r="B154" s="227" t="s">
        <v>738</v>
      </c>
      <c r="C154" s="227">
        <v>2</v>
      </c>
      <c r="D154" s="228">
        <v>1200</v>
      </c>
      <c r="E154" s="227" t="s">
        <v>706</v>
      </c>
    </row>
    <row r="155" spans="2:5" x14ac:dyDescent="0.25">
      <c r="B155" s="227" t="s">
        <v>739</v>
      </c>
      <c r="C155" s="227">
        <v>9</v>
      </c>
      <c r="D155" s="228">
        <v>5400</v>
      </c>
      <c r="E155" s="227" t="s">
        <v>706</v>
      </c>
    </row>
    <row r="156" spans="2:5" x14ac:dyDescent="0.25">
      <c r="B156" s="227" t="s">
        <v>740</v>
      </c>
      <c r="C156" s="227">
        <v>1</v>
      </c>
      <c r="D156" s="228">
        <v>8000</v>
      </c>
      <c r="E156" s="227" t="s">
        <v>741</v>
      </c>
    </row>
    <row r="157" spans="2:5" x14ac:dyDescent="0.25">
      <c r="B157" s="227" t="s">
        <v>742</v>
      </c>
      <c r="C157" s="227">
        <v>15</v>
      </c>
      <c r="D157" s="227">
        <v>3750</v>
      </c>
      <c r="E157" s="227" t="s">
        <v>743</v>
      </c>
    </row>
    <row r="158" spans="2:5" x14ac:dyDescent="0.25">
      <c r="B158" s="227" t="s">
        <v>744</v>
      </c>
      <c r="C158" s="227">
        <v>5</v>
      </c>
      <c r="D158" s="228">
        <v>4800</v>
      </c>
      <c r="E158" s="227" t="s">
        <v>745</v>
      </c>
    </row>
    <row r="159" spans="2:5" x14ac:dyDescent="0.25">
      <c r="B159" s="227" t="s">
        <v>746</v>
      </c>
      <c r="C159" s="227">
        <v>10</v>
      </c>
      <c r="D159" s="228">
        <v>3000</v>
      </c>
      <c r="E159" s="227" t="s">
        <v>747</v>
      </c>
    </row>
    <row r="160" spans="2:5" x14ac:dyDescent="0.25">
      <c r="B160" s="227" t="s">
        <v>748</v>
      </c>
      <c r="C160" s="227">
        <v>8</v>
      </c>
      <c r="D160" s="228">
        <v>1200</v>
      </c>
      <c r="E160" s="227" t="s">
        <v>747</v>
      </c>
    </row>
    <row r="161" spans="2:5" x14ac:dyDescent="0.25">
      <c r="B161" s="227" t="s">
        <v>749</v>
      </c>
      <c r="C161" s="227">
        <v>9</v>
      </c>
      <c r="D161" s="228">
        <v>10800</v>
      </c>
      <c r="E161" s="227" t="s">
        <v>747</v>
      </c>
    </row>
    <row r="162" spans="2:5" x14ac:dyDescent="0.25">
      <c r="B162" s="227" t="s">
        <v>750</v>
      </c>
      <c r="C162" s="227">
        <v>832</v>
      </c>
      <c r="D162" s="228">
        <v>16640</v>
      </c>
      <c r="E162" s="227" t="s">
        <v>747</v>
      </c>
    </row>
    <row r="163" spans="2:5" x14ac:dyDescent="0.25">
      <c r="B163" s="227" t="s">
        <v>751</v>
      </c>
      <c r="C163" s="227">
        <v>4</v>
      </c>
      <c r="D163" s="228">
        <v>1200</v>
      </c>
      <c r="E163" s="227" t="s">
        <v>747</v>
      </c>
    </row>
    <row r="164" spans="2:5" ht="15.75" x14ac:dyDescent="0.25">
      <c r="B164" s="251" t="s">
        <v>752</v>
      </c>
      <c r="C164" s="227"/>
      <c r="D164" s="226">
        <f>SUM(D3:D163)</f>
        <v>1775930</v>
      </c>
      <c r="E164" s="227"/>
    </row>
  </sheetData>
  <mergeCells count="1">
    <mergeCell ref="B1:E1"/>
  </mergeCells>
  <pageMargins left="0.7" right="0.7" top="0.75" bottom="0.75" header="0.3" footer="0.3"/>
  <pageSetup orientation="portrait" horizontalDpi="360" verticalDpi="36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L42"/>
  <sheetViews>
    <sheetView tabSelected="1" workbookViewId="0">
      <selection activeCell="G8" sqref="G8"/>
    </sheetView>
  </sheetViews>
  <sheetFormatPr defaultRowHeight="15" x14ac:dyDescent="0.25"/>
  <cols>
    <col min="1" max="1" width="28.7109375" customWidth="1"/>
    <col min="2" max="2" width="14" customWidth="1"/>
    <col min="3" max="3" width="7.42578125" customWidth="1"/>
    <col min="4" max="4" width="8.85546875" customWidth="1"/>
    <col min="5" max="5" width="9.7109375" customWidth="1"/>
    <col min="6" max="6" width="11.42578125" hidden="1" customWidth="1"/>
    <col min="7" max="7" width="11.85546875" customWidth="1"/>
    <col min="9" max="9" width="8.85546875" hidden="1" customWidth="1"/>
    <col min="10" max="10" width="15" hidden="1" customWidth="1"/>
    <col min="11" max="11" width="13" hidden="1" customWidth="1"/>
    <col min="12" max="12" width="18.140625" hidden="1" customWidth="1"/>
    <col min="13" max="13" width="9.140625" customWidth="1"/>
  </cols>
  <sheetData>
    <row r="1" spans="1:12" ht="18.75" x14ac:dyDescent="0.3">
      <c r="A1" s="269" t="s">
        <v>513</v>
      </c>
      <c r="B1" s="269"/>
      <c r="C1" s="269"/>
      <c r="D1" s="269"/>
      <c r="E1" s="269"/>
      <c r="F1" s="269"/>
      <c r="G1" s="269"/>
      <c r="I1" s="268" t="s">
        <v>612</v>
      </c>
      <c r="J1" s="268"/>
      <c r="K1" s="268"/>
      <c r="L1" s="268"/>
    </row>
    <row r="2" spans="1:12" ht="39" x14ac:dyDescent="0.25">
      <c r="A2" s="209" t="s">
        <v>428</v>
      </c>
      <c r="B2" s="216" t="s">
        <v>419</v>
      </c>
      <c r="C2" s="252" t="s">
        <v>267</v>
      </c>
      <c r="D2" s="209" t="s">
        <v>532</v>
      </c>
      <c r="E2" s="252" t="s">
        <v>538</v>
      </c>
      <c r="F2" s="252" t="s">
        <v>611</v>
      </c>
      <c r="G2" s="209" t="s">
        <v>185</v>
      </c>
      <c r="I2" s="209" t="s">
        <v>419</v>
      </c>
      <c r="J2" s="209" t="s">
        <v>608</v>
      </c>
      <c r="K2" s="209" t="s">
        <v>609</v>
      </c>
      <c r="L2" s="209" t="s">
        <v>610</v>
      </c>
    </row>
    <row r="3" spans="1:12" ht="26.25" x14ac:dyDescent="0.25">
      <c r="A3" s="258" t="s">
        <v>537</v>
      </c>
      <c r="B3" s="241" t="s">
        <v>539</v>
      </c>
      <c r="C3" s="241"/>
      <c r="D3" s="241"/>
      <c r="E3" s="242"/>
      <c r="F3" s="242"/>
      <c r="G3" s="243">
        <f>249185.75</f>
        <v>249185.75</v>
      </c>
      <c r="I3" s="227"/>
      <c r="J3" s="227"/>
      <c r="K3" s="227"/>
      <c r="L3" s="28"/>
    </row>
    <row r="4" spans="1:12" x14ac:dyDescent="0.25">
      <c r="A4" s="214" t="s">
        <v>531</v>
      </c>
      <c r="B4" s="244">
        <v>45423</v>
      </c>
      <c r="C4" s="245">
        <f>147+735</f>
        <v>882</v>
      </c>
      <c r="D4" s="245"/>
      <c r="E4" s="246">
        <f>C4+D4</f>
        <v>882</v>
      </c>
      <c r="F4" s="246"/>
      <c r="G4" s="247"/>
      <c r="I4" s="239">
        <v>45597</v>
      </c>
      <c r="J4" s="240">
        <v>249185.75</v>
      </c>
      <c r="K4" s="240">
        <v>214325.75</v>
      </c>
      <c r="L4" s="250">
        <f>K4-J4+F8</f>
        <v>65088</v>
      </c>
    </row>
    <row r="5" spans="1:12" x14ac:dyDescent="0.25">
      <c r="A5" s="214" t="s">
        <v>531</v>
      </c>
      <c r="B5" s="244">
        <v>45454</v>
      </c>
      <c r="C5" s="245">
        <f>21+105</f>
        <v>126</v>
      </c>
      <c r="D5" s="245">
        <v>59150</v>
      </c>
      <c r="E5" s="246">
        <f t="shared" ref="E5:E38" si="0">C5+D5</f>
        <v>59276</v>
      </c>
      <c r="F5" s="246"/>
      <c r="G5" s="247"/>
      <c r="I5" s="239">
        <v>45627</v>
      </c>
      <c r="J5" s="240">
        <f>K4</f>
        <v>214325.75</v>
      </c>
      <c r="K5" s="240">
        <v>112806.75</v>
      </c>
      <c r="L5" s="250">
        <f>K5-J5+F11</f>
        <v>47001</v>
      </c>
    </row>
    <row r="6" spans="1:12" x14ac:dyDescent="0.25">
      <c r="A6" s="214" t="s">
        <v>531</v>
      </c>
      <c r="B6" s="244" t="s">
        <v>540</v>
      </c>
      <c r="C6" s="245"/>
      <c r="D6" s="245">
        <v>15300</v>
      </c>
      <c r="E6" s="246">
        <f t="shared" si="0"/>
        <v>15300</v>
      </c>
      <c r="F6" s="246"/>
      <c r="G6" s="247"/>
      <c r="I6" s="239">
        <v>45658</v>
      </c>
      <c r="J6" s="240">
        <f t="shared" ref="J6:J15" si="1">K5</f>
        <v>112806.75</v>
      </c>
      <c r="K6" s="240">
        <v>109878.75</v>
      </c>
      <c r="L6" s="250">
        <f>K6-J6+F15</f>
        <v>110572</v>
      </c>
    </row>
    <row r="7" spans="1:12" x14ac:dyDescent="0.25">
      <c r="A7" s="214" t="s">
        <v>531</v>
      </c>
      <c r="B7" s="244" t="s">
        <v>541</v>
      </c>
      <c r="C7" s="245"/>
      <c r="D7" s="245">
        <v>3340</v>
      </c>
      <c r="E7" s="246">
        <f t="shared" si="0"/>
        <v>3340</v>
      </c>
      <c r="F7" s="246"/>
      <c r="G7" s="247"/>
      <c r="I7" s="239">
        <v>45689</v>
      </c>
      <c r="J7" s="240">
        <f t="shared" si="1"/>
        <v>109878.75</v>
      </c>
      <c r="K7" s="240">
        <v>134969.75</v>
      </c>
      <c r="L7" s="250">
        <f>K7-J7+F19</f>
        <v>96019</v>
      </c>
    </row>
    <row r="8" spans="1:12" x14ac:dyDescent="0.25">
      <c r="A8" s="214" t="s">
        <v>531</v>
      </c>
      <c r="B8" s="244" t="s">
        <v>542</v>
      </c>
      <c r="C8" s="245"/>
      <c r="D8" s="245">
        <v>21150</v>
      </c>
      <c r="E8" s="246">
        <f t="shared" si="0"/>
        <v>21150</v>
      </c>
      <c r="F8" s="246">
        <f>C4+C5+D5+D6+D7+D8</f>
        <v>99948</v>
      </c>
      <c r="G8" s="247"/>
      <c r="I8" s="239">
        <v>45717</v>
      </c>
      <c r="J8" s="240">
        <f t="shared" si="1"/>
        <v>134969.75</v>
      </c>
      <c r="K8" s="240">
        <v>147885.75</v>
      </c>
      <c r="L8" s="250">
        <f>K8-J8+F23</f>
        <v>94408</v>
      </c>
    </row>
    <row r="9" spans="1:12" x14ac:dyDescent="0.25">
      <c r="A9" s="214" t="s">
        <v>531</v>
      </c>
      <c r="B9" s="244">
        <v>45485</v>
      </c>
      <c r="C9" s="245"/>
      <c r="D9" s="245">
        <v>31950</v>
      </c>
      <c r="E9" s="246">
        <f t="shared" si="0"/>
        <v>31950</v>
      </c>
      <c r="F9" s="246"/>
      <c r="G9" s="247"/>
      <c r="I9" s="239">
        <v>45748</v>
      </c>
      <c r="J9" s="240">
        <f t="shared" si="1"/>
        <v>147885.75</v>
      </c>
      <c r="K9" s="240">
        <v>128920.75</v>
      </c>
      <c r="L9" s="250">
        <f>K9-J9+F28</f>
        <v>126625</v>
      </c>
    </row>
    <row r="10" spans="1:12" x14ac:dyDescent="0.25">
      <c r="A10" s="214" t="s">
        <v>531</v>
      </c>
      <c r="B10" s="244" t="s">
        <v>543</v>
      </c>
      <c r="C10" s="245"/>
      <c r="D10" s="245">
        <v>18020</v>
      </c>
      <c r="E10" s="246">
        <f t="shared" si="0"/>
        <v>18020</v>
      </c>
      <c r="F10" s="246"/>
      <c r="G10" s="247"/>
      <c r="I10" s="239">
        <v>45778</v>
      </c>
      <c r="J10" s="240">
        <f t="shared" si="1"/>
        <v>128920.75</v>
      </c>
      <c r="K10" s="240">
        <v>136834.75</v>
      </c>
      <c r="L10" s="250">
        <f>K10-J10</f>
        <v>7914</v>
      </c>
    </row>
    <row r="11" spans="1:12" x14ac:dyDescent="0.25">
      <c r="A11" s="214" t="s">
        <v>531</v>
      </c>
      <c r="B11" s="244" t="s">
        <v>544</v>
      </c>
      <c r="C11" s="245"/>
      <c r="D11" s="245">
        <v>98550</v>
      </c>
      <c r="E11" s="246">
        <f t="shared" si="0"/>
        <v>98550</v>
      </c>
      <c r="F11" s="246">
        <f>SUM(D9:D11)</f>
        <v>148520</v>
      </c>
      <c r="G11" s="247"/>
      <c r="I11" s="239">
        <v>45809</v>
      </c>
      <c r="J11" s="240">
        <f t="shared" si="1"/>
        <v>136834.75</v>
      </c>
      <c r="K11" s="240">
        <v>146061.75</v>
      </c>
      <c r="L11" s="250">
        <f>K11-J11</f>
        <v>9227</v>
      </c>
    </row>
    <row r="12" spans="1:12" x14ac:dyDescent="0.25">
      <c r="A12" s="214" t="s">
        <v>531</v>
      </c>
      <c r="B12" s="244">
        <v>45962</v>
      </c>
      <c r="C12" s="245"/>
      <c r="D12" s="245">
        <v>8900</v>
      </c>
      <c r="E12" s="246">
        <f t="shared" si="0"/>
        <v>8900</v>
      </c>
      <c r="F12" s="246"/>
      <c r="G12" s="247"/>
      <c r="I12" s="239">
        <v>45839</v>
      </c>
      <c r="J12" s="240">
        <f t="shared" si="1"/>
        <v>146061.75</v>
      </c>
      <c r="K12" s="240">
        <v>153212.75</v>
      </c>
      <c r="L12" s="250">
        <f>K12-J12</f>
        <v>7151</v>
      </c>
    </row>
    <row r="13" spans="1:12" x14ac:dyDescent="0.25">
      <c r="A13" s="214" t="s">
        <v>531</v>
      </c>
      <c r="B13" s="244" t="s">
        <v>545</v>
      </c>
      <c r="C13" s="245"/>
      <c r="D13" s="245">
        <v>33600</v>
      </c>
      <c r="E13" s="246">
        <f t="shared" si="0"/>
        <v>33600</v>
      </c>
      <c r="F13" s="246"/>
      <c r="G13" s="247"/>
      <c r="I13" s="239">
        <v>45870</v>
      </c>
      <c r="J13" s="240">
        <f t="shared" si="1"/>
        <v>153212.75</v>
      </c>
      <c r="K13" s="240">
        <v>143106.75</v>
      </c>
      <c r="L13" s="250">
        <f>K13-J13+F29</f>
        <v>10314</v>
      </c>
    </row>
    <row r="14" spans="1:12" x14ac:dyDescent="0.25">
      <c r="A14" s="214" t="s">
        <v>531</v>
      </c>
      <c r="B14" s="244" t="s">
        <v>546</v>
      </c>
      <c r="C14" s="245"/>
      <c r="D14" s="245">
        <v>9400</v>
      </c>
      <c r="E14" s="246">
        <f t="shared" si="0"/>
        <v>9400</v>
      </c>
      <c r="F14" s="246"/>
      <c r="G14" s="247"/>
      <c r="I14" s="239">
        <v>45901</v>
      </c>
      <c r="J14" s="240">
        <f t="shared" si="1"/>
        <v>143106.75</v>
      </c>
      <c r="K14" s="240">
        <v>181171.75</v>
      </c>
      <c r="L14" s="250">
        <f>K14-J14+F33</f>
        <v>157245</v>
      </c>
    </row>
    <row r="15" spans="1:12" x14ac:dyDescent="0.25">
      <c r="A15" s="214" t="s">
        <v>531</v>
      </c>
      <c r="B15" s="244" t="s">
        <v>547</v>
      </c>
      <c r="C15" s="245"/>
      <c r="D15" s="245">
        <v>61600</v>
      </c>
      <c r="E15" s="246">
        <f t="shared" si="0"/>
        <v>61600</v>
      </c>
      <c r="F15" s="246">
        <f>SUM(D12:D15)</f>
        <v>113500</v>
      </c>
      <c r="G15" s="247"/>
      <c r="I15" s="239">
        <v>45931</v>
      </c>
      <c r="J15" s="240">
        <f t="shared" si="1"/>
        <v>181171.75</v>
      </c>
      <c r="K15" s="240">
        <v>147162.75</v>
      </c>
      <c r="L15" s="250">
        <f>K15-J15+F38</f>
        <v>53681</v>
      </c>
    </row>
    <row r="16" spans="1:12" x14ac:dyDescent="0.25">
      <c r="A16" s="214" t="s">
        <v>531</v>
      </c>
      <c r="B16" s="244" t="s">
        <v>548</v>
      </c>
      <c r="C16" s="245">
        <f>63+315</f>
        <v>378</v>
      </c>
      <c r="D16" s="245"/>
      <c r="E16" s="246">
        <f t="shared" si="0"/>
        <v>378</v>
      </c>
      <c r="F16" s="246"/>
      <c r="G16" s="247"/>
    </row>
    <row r="17" spans="1:10" x14ac:dyDescent="0.25">
      <c r="A17" s="214" t="s">
        <v>531</v>
      </c>
      <c r="B17" s="244" t="s">
        <v>549</v>
      </c>
      <c r="C17" s="245"/>
      <c r="D17" s="245">
        <f>18950</f>
        <v>18950</v>
      </c>
      <c r="E17" s="246">
        <f t="shared" si="0"/>
        <v>18950</v>
      </c>
      <c r="F17" s="246"/>
      <c r="G17" s="247"/>
    </row>
    <row r="18" spans="1:10" x14ac:dyDescent="0.25">
      <c r="A18" s="214" t="s">
        <v>531</v>
      </c>
      <c r="B18" s="244" t="s">
        <v>550</v>
      </c>
      <c r="C18" s="245"/>
      <c r="D18" s="245">
        <v>18250</v>
      </c>
      <c r="E18" s="246">
        <f t="shared" si="0"/>
        <v>18250</v>
      </c>
      <c r="F18" s="246"/>
      <c r="G18" s="247"/>
      <c r="J18" s="207"/>
    </row>
    <row r="19" spans="1:10" x14ac:dyDescent="0.25">
      <c r="A19" s="214" t="s">
        <v>531</v>
      </c>
      <c r="B19" s="244" t="s">
        <v>551</v>
      </c>
      <c r="C19" s="245"/>
      <c r="D19" s="245">
        <f>33350</f>
        <v>33350</v>
      </c>
      <c r="E19" s="246">
        <f t="shared" si="0"/>
        <v>33350</v>
      </c>
      <c r="F19" s="246">
        <f>C16+D17+D18+D19</f>
        <v>70928</v>
      </c>
      <c r="G19" s="247"/>
    </row>
    <row r="20" spans="1:10" x14ac:dyDescent="0.25">
      <c r="A20" s="214" t="s">
        <v>531</v>
      </c>
      <c r="B20" s="244">
        <v>45841</v>
      </c>
      <c r="C20" s="245">
        <f>42+210</f>
        <v>252</v>
      </c>
      <c r="D20" s="245">
        <v>49300</v>
      </c>
      <c r="E20" s="246">
        <f t="shared" si="0"/>
        <v>49552</v>
      </c>
      <c r="F20" s="246"/>
      <c r="G20" s="247"/>
    </row>
    <row r="21" spans="1:10" x14ac:dyDescent="0.25">
      <c r="A21" s="214" t="s">
        <v>531</v>
      </c>
      <c r="B21" s="244" t="s">
        <v>552</v>
      </c>
      <c r="C21" s="245"/>
      <c r="D21" s="245">
        <v>12420</v>
      </c>
      <c r="E21" s="246">
        <f t="shared" si="0"/>
        <v>12420</v>
      </c>
      <c r="F21" s="246"/>
      <c r="G21" s="247"/>
    </row>
    <row r="22" spans="1:10" x14ac:dyDescent="0.25">
      <c r="A22" s="214" t="s">
        <v>531</v>
      </c>
      <c r="B22" s="244" t="s">
        <v>553</v>
      </c>
      <c r="C22" s="245"/>
      <c r="D22" s="245">
        <v>10070</v>
      </c>
      <c r="E22" s="246">
        <f t="shared" si="0"/>
        <v>10070</v>
      </c>
      <c r="F22" s="246"/>
      <c r="G22" s="247"/>
    </row>
    <row r="23" spans="1:10" x14ac:dyDescent="0.25">
      <c r="A23" s="214" t="s">
        <v>531</v>
      </c>
      <c r="B23" s="244" t="s">
        <v>554</v>
      </c>
      <c r="C23" s="245"/>
      <c r="D23" s="245">
        <f>9450</f>
        <v>9450</v>
      </c>
      <c r="E23" s="246">
        <f t="shared" si="0"/>
        <v>9450</v>
      </c>
      <c r="F23" s="246">
        <f>C20+D20+D21+D22+D23</f>
        <v>81492</v>
      </c>
      <c r="G23" s="247"/>
    </row>
    <row r="24" spans="1:10" x14ac:dyDescent="0.25">
      <c r="A24" s="214" t="s">
        <v>531</v>
      </c>
      <c r="B24" s="244">
        <v>45751</v>
      </c>
      <c r="C24" s="245"/>
      <c r="D24" s="245">
        <f>13850</f>
        <v>13850</v>
      </c>
      <c r="E24" s="246">
        <f t="shared" si="0"/>
        <v>13850</v>
      </c>
      <c r="F24" s="246"/>
      <c r="G24" s="247"/>
    </row>
    <row r="25" spans="1:10" x14ac:dyDescent="0.25">
      <c r="A25" s="214" t="s">
        <v>531</v>
      </c>
      <c r="B25" s="244">
        <v>45995</v>
      </c>
      <c r="C25" s="245">
        <f t="shared" ref="C25:C38" si="2">30+200</f>
        <v>230</v>
      </c>
      <c r="D25" s="245">
        <f>17200</f>
        <v>17200</v>
      </c>
      <c r="E25" s="246">
        <f t="shared" si="0"/>
        <v>17430</v>
      </c>
      <c r="F25" s="246"/>
      <c r="G25" s="247"/>
    </row>
    <row r="26" spans="1:10" x14ac:dyDescent="0.25">
      <c r="A26" s="214" t="s">
        <v>531</v>
      </c>
      <c r="B26" s="244" t="s">
        <v>555</v>
      </c>
      <c r="C26" s="245">
        <f t="shared" si="2"/>
        <v>230</v>
      </c>
      <c r="D26" s="245">
        <f>11620</f>
        <v>11620</v>
      </c>
      <c r="E26" s="246">
        <f t="shared" si="0"/>
        <v>11850</v>
      </c>
      <c r="F26" s="246"/>
      <c r="G26" s="247"/>
    </row>
    <row r="27" spans="1:10" x14ac:dyDescent="0.25">
      <c r="A27" s="214" t="s">
        <v>531</v>
      </c>
      <c r="B27" s="244" t="s">
        <v>556</v>
      </c>
      <c r="C27" s="245">
        <f t="shared" si="2"/>
        <v>230</v>
      </c>
      <c r="D27" s="245">
        <f>27800</f>
        <v>27800</v>
      </c>
      <c r="E27" s="246">
        <f t="shared" si="0"/>
        <v>28030</v>
      </c>
      <c r="F27" s="246"/>
      <c r="G27" s="247"/>
    </row>
    <row r="28" spans="1:10" x14ac:dyDescent="0.25">
      <c r="A28" s="214" t="s">
        <v>531</v>
      </c>
      <c r="B28" s="244" t="s">
        <v>557</v>
      </c>
      <c r="C28" s="245">
        <f t="shared" si="2"/>
        <v>230</v>
      </c>
      <c r="D28" s="245">
        <f>74200</f>
        <v>74200</v>
      </c>
      <c r="E28" s="246">
        <f t="shared" si="0"/>
        <v>74430</v>
      </c>
      <c r="F28" s="246">
        <f>SUM(D24:D28)+SUM(C25:C28)</f>
        <v>145590</v>
      </c>
      <c r="G28" s="247"/>
    </row>
    <row r="29" spans="1:10" ht="15" customHeight="1" x14ac:dyDescent="0.25">
      <c r="A29" s="214" t="s">
        <v>531</v>
      </c>
      <c r="B29" s="244" t="s">
        <v>558</v>
      </c>
      <c r="C29" s="245">
        <f t="shared" si="2"/>
        <v>230</v>
      </c>
      <c r="D29" s="245">
        <f>20190</f>
        <v>20190</v>
      </c>
      <c r="E29" s="246">
        <f t="shared" si="0"/>
        <v>20420</v>
      </c>
      <c r="F29" s="246">
        <f>E29</f>
        <v>20420</v>
      </c>
      <c r="G29" s="247"/>
    </row>
    <row r="30" spans="1:10" x14ac:dyDescent="0.25">
      <c r="A30" s="214" t="s">
        <v>531</v>
      </c>
      <c r="B30" s="244">
        <v>45756</v>
      </c>
      <c r="C30" s="245">
        <f t="shared" si="2"/>
        <v>230</v>
      </c>
      <c r="D30" s="245">
        <f>26100</f>
        <v>26100</v>
      </c>
      <c r="E30" s="246">
        <f t="shared" si="0"/>
        <v>26330</v>
      </c>
      <c r="F30" s="246"/>
      <c r="G30" s="247"/>
    </row>
    <row r="31" spans="1:10" x14ac:dyDescent="0.25">
      <c r="A31" s="214" t="s">
        <v>531</v>
      </c>
      <c r="B31" s="244">
        <v>46000</v>
      </c>
      <c r="C31" s="245">
        <f t="shared" si="2"/>
        <v>230</v>
      </c>
      <c r="D31" s="245">
        <f>24970</f>
        <v>24970</v>
      </c>
      <c r="E31" s="246">
        <f t="shared" si="0"/>
        <v>25200</v>
      </c>
      <c r="F31" s="246"/>
      <c r="G31" s="247"/>
    </row>
    <row r="32" spans="1:10" x14ac:dyDescent="0.25">
      <c r="A32" s="214" t="s">
        <v>531</v>
      </c>
      <c r="B32" s="244" t="s">
        <v>559</v>
      </c>
      <c r="C32" s="245">
        <f t="shared" si="2"/>
        <v>230</v>
      </c>
      <c r="D32" s="245">
        <f>36600</f>
        <v>36600</v>
      </c>
      <c r="E32" s="246">
        <f t="shared" si="0"/>
        <v>36830</v>
      </c>
      <c r="F32" s="246"/>
      <c r="G32" s="247"/>
    </row>
    <row r="33" spans="1:7" x14ac:dyDescent="0.25">
      <c r="A33" s="214" t="s">
        <v>531</v>
      </c>
      <c r="B33" s="244" t="s">
        <v>560</v>
      </c>
      <c r="C33" s="245">
        <f t="shared" si="2"/>
        <v>230</v>
      </c>
      <c r="D33" s="245">
        <f>30590</f>
        <v>30590</v>
      </c>
      <c r="E33" s="246">
        <f t="shared" si="0"/>
        <v>30820</v>
      </c>
      <c r="F33" s="246">
        <f>C30+C31+C32+C33+D30+D31+D32+D33</f>
        <v>119180</v>
      </c>
      <c r="G33" s="247"/>
    </row>
    <row r="34" spans="1:7" x14ac:dyDescent="0.25">
      <c r="A34" s="214" t="s">
        <v>531</v>
      </c>
      <c r="B34" s="244">
        <v>45726</v>
      </c>
      <c r="C34" s="245">
        <f t="shared" si="2"/>
        <v>230</v>
      </c>
      <c r="D34" s="245">
        <f>9850</f>
        <v>9850</v>
      </c>
      <c r="E34" s="246">
        <f t="shared" si="0"/>
        <v>10080</v>
      </c>
      <c r="F34" s="246"/>
      <c r="G34" s="247"/>
    </row>
    <row r="35" spans="1:7" x14ac:dyDescent="0.25">
      <c r="A35" s="214" t="s">
        <v>531</v>
      </c>
      <c r="B35" s="244">
        <v>45971</v>
      </c>
      <c r="C35" s="245">
        <f t="shared" si="2"/>
        <v>230</v>
      </c>
      <c r="D35" s="245">
        <f>8650</f>
        <v>8650</v>
      </c>
      <c r="E35" s="246">
        <f t="shared" si="0"/>
        <v>8880</v>
      </c>
      <c r="F35" s="246"/>
      <c r="G35" s="247"/>
    </row>
    <row r="36" spans="1:7" x14ac:dyDescent="0.25">
      <c r="A36" s="214" t="s">
        <v>531</v>
      </c>
      <c r="B36" s="244" t="s">
        <v>561</v>
      </c>
      <c r="C36" s="245">
        <f t="shared" si="2"/>
        <v>230</v>
      </c>
      <c r="D36" s="245">
        <f>14240</f>
        <v>14240</v>
      </c>
      <c r="E36" s="246">
        <f t="shared" si="0"/>
        <v>14470</v>
      </c>
      <c r="F36" s="246"/>
      <c r="G36" s="247"/>
    </row>
    <row r="37" spans="1:7" x14ac:dyDescent="0.25">
      <c r="A37" s="214" t="s">
        <v>531</v>
      </c>
      <c r="B37" s="244" t="s">
        <v>562</v>
      </c>
      <c r="C37" s="245">
        <f t="shared" si="2"/>
        <v>230</v>
      </c>
      <c r="D37" s="245">
        <f>20000</f>
        <v>20000</v>
      </c>
      <c r="E37" s="246">
        <f t="shared" si="0"/>
        <v>20230</v>
      </c>
      <c r="F37" s="246"/>
      <c r="G37" s="247"/>
    </row>
    <row r="38" spans="1:7" x14ac:dyDescent="0.25">
      <c r="A38" s="214" t="s">
        <v>531</v>
      </c>
      <c r="B38" s="244" t="s">
        <v>563</v>
      </c>
      <c r="C38" s="245">
        <f t="shared" si="2"/>
        <v>230</v>
      </c>
      <c r="D38" s="245">
        <f>33800</f>
        <v>33800</v>
      </c>
      <c r="E38" s="246">
        <f t="shared" si="0"/>
        <v>34030</v>
      </c>
      <c r="F38" s="246">
        <f>C34+C35+C36+C37+C38+D34+D35+D36+D37+D38</f>
        <v>87690</v>
      </c>
      <c r="G38" s="247"/>
    </row>
    <row r="39" spans="1:7" x14ac:dyDescent="0.25">
      <c r="A39" s="216" t="s">
        <v>420</v>
      </c>
      <c r="B39" s="209"/>
      <c r="C39" s="213">
        <f>SUM(C4:C38)</f>
        <v>4858</v>
      </c>
      <c r="D39" s="213">
        <f>SUM(D4:D38)</f>
        <v>882410</v>
      </c>
      <c r="E39" s="213">
        <f>SUM(E4:E38)</f>
        <v>887268</v>
      </c>
      <c r="F39" s="248">
        <f>G40-G3+E39</f>
        <v>785245</v>
      </c>
      <c r="G39" s="227"/>
    </row>
    <row r="40" spans="1:7" x14ac:dyDescent="0.25">
      <c r="A40" s="270" t="s">
        <v>564</v>
      </c>
      <c r="B40" s="271"/>
      <c r="C40" s="271"/>
      <c r="D40" s="271"/>
      <c r="E40" s="272"/>
      <c r="F40" s="249"/>
      <c r="G40" s="243">
        <v>147162.75</v>
      </c>
    </row>
    <row r="42" spans="1:7" x14ac:dyDescent="0.25">
      <c r="F42" s="207"/>
    </row>
  </sheetData>
  <mergeCells count="3">
    <mergeCell ref="I1:L1"/>
    <mergeCell ref="A1:G1"/>
    <mergeCell ref="A40:E40"/>
  </mergeCells>
  <pageMargins left="0.7" right="0.7" top="0.75" bottom="0.75" header="0.3" footer="0.3"/>
  <pageSetup orientation="portrait" horizontalDpi="360" verticalDpi="36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L41"/>
  <sheetViews>
    <sheetView topLeftCell="B9" workbookViewId="0">
      <selection activeCell="A24" sqref="A24"/>
    </sheetView>
  </sheetViews>
  <sheetFormatPr defaultRowHeight="15" x14ac:dyDescent="0.25"/>
  <cols>
    <col min="1" max="1" width="50.42578125" style="208" customWidth="1"/>
    <col min="2" max="2" width="11" style="217" customWidth="1"/>
    <col min="3" max="3" width="11.7109375" style="208" customWidth="1"/>
    <col min="4" max="4" width="7.140625" style="218" customWidth="1"/>
    <col min="5" max="5" width="56.5703125" customWidth="1"/>
    <col min="6" max="6" width="31.42578125" customWidth="1"/>
    <col min="7" max="7" width="6.5703125" style="218" customWidth="1"/>
    <col min="8" max="8" width="46.28515625" customWidth="1"/>
    <col min="9" max="9" width="11.85546875" customWidth="1"/>
  </cols>
  <sheetData>
    <row r="2" spans="1:12" ht="24" customHeight="1" x14ac:dyDescent="0.25">
      <c r="A2" s="209" t="s">
        <v>490</v>
      </c>
      <c r="B2" s="220"/>
      <c r="C2" s="214"/>
      <c r="E2" s="267" t="s">
        <v>524</v>
      </c>
      <c r="F2" s="267"/>
      <c r="H2" s="34" t="s">
        <v>520</v>
      </c>
    </row>
    <row r="3" spans="1:12" s="34" customFormat="1" x14ac:dyDescent="0.25">
      <c r="A3" s="214" t="s">
        <v>491</v>
      </c>
      <c r="B3" s="221">
        <f>26460+600</f>
        <v>27060</v>
      </c>
      <c r="C3" s="214"/>
      <c r="D3" s="219"/>
      <c r="E3" s="227" t="s">
        <v>436</v>
      </c>
      <c r="F3" s="228">
        <v>8670</v>
      </c>
      <c r="G3" s="219"/>
      <c r="H3" s="227" t="s">
        <v>451</v>
      </c>
      <c r="I3" s="228">
        <v>19000</v>
      </c>
    </row>
    <row r="4" spans="1:12" x14ac:dyDescent="0.25">
      <c r="A4" s="214" t="s">
        <v>492</v>
      </c>
      <c r="B4" s="221">
        <v>6250</v>
      </c>
      <c r="C4" s="214"/>
      <c r="E4" s="227" t="s">
        <v>437</v>
      </c>
      <c r="F4" s="228">
        <v>19395</v>
      </c>
      <c r="H4" s="227" t="s">
        <v>452</v>
      </c>
      <c r="I4" s="228">
        <v>8700</v>
      </c>
    </row>
    <row r="5" spans="1:12" x14ac:dyDescent="0.25">
      <c r="A5" s="209" t="s">
        <v>515</v>
      </c>
      <c r="B5" s="222">
        <f>SUM(B3:B4)</f>
        <v>33310</v>
      </c>
      <c r="C5" s="214"/>
      <c r="E5" s="227" t="s">
        <v>438</v>
      </c>
      <c r="F5" s="228">
        <v>24055</v>
      </c>
      <c r="H5" s="227" t="s">
        <v>516</v>
      </c>
      <c r="I5" s="228">
        <v>7600</v>
      </c>
    </row>
    <row r="6" spans="1:12" x14ac:dyDescent="0.25">
      <c r="A6" s="214"/>
      <c r="B6" s="220"/>
      <c r="C6" s="214"/>
      <c r="E6" s="227" t="s">
        <v>439</v>
      </c>
      <c r="F6" s="228">
        <v>3560</v>
      </c>
      <c r="H6" s="227" t="s">
        <v>453</v>
      </c>
      <c r="I6" s="228">
        <v>1500</v>
      </c>
    </row>
    <row r="7" spans="1:12" x14ac:dyDescent="0.25">
      <c r="A7" s="209" t="s">
        <v>533</v>
      </c>
      <c r="B7" s="220"/>
      <c r="C7" s="214"/>
      <c r="E7" s="227" t="s">
        <v>440</v>
      </c>
      <c r="F7" s="228">
        <v>33890</v>
      </c>
      <c r="H7" s="227" t="s">
        <v>454</v>
      </c>
      <c r="I7" s="228">
        <v>14500</v>
      </c>
    </row>
    <row r="8" spans="1:12" x14ac:dyDescent="0.25">
      <c r="A8" s="214" t="s">
        <v>493</v>
      </c>
      <c r="B8" s="223">
        <v>29275</v>
      </c>
      <c r="C8" s="214" t="s">
        <v>494</v>
      </c>
      <c r="E8" s="227" t="s">
        <v>441</v>
      </c>
      <c r="F8" s="228">
        <v>2500</v>
      </c>
      <c r="H8" s="227" t="s">
        <v>455</v>
      </c>
      <c r="I8" s="228">
        <v>23300</v>
      </c>
    </row>
    <row r="9" spans="1:12" x14ac:dyDescent="0.25">
      <c r="A9" s="214" t="s">
        <v>495</v>
      </c>
      <c r="B9" s="223">
        <v>53500</v>
      </c>
      <c r="C9" s="214" t="s">
        <v>494</v>
      </c>
      <c r="E9" s="227" t="s">
        <v>442</v>
      </c>
      <c r="F9" s="228">
        <v>26775</v>
      </c>
      <c r="H9" s="227" t="s">
        <v>456</v>
      </c>
      <c r="I9" s="227">
        <v>850</v>
      </c>
    </row>
    <row r="10" spans="1:12" x14ac:dyDescent="0.25">
      <c r="A10" s="214" t="s">
        <v>534</v>
      </c>
      <c r="B10" s="223">
        <v>2000</v>
      </c>
      <c r="C10" s="214" t="s">
        <v>494</v>
      </c>
      <c r="E10" s="227" t="s">
        <v>566</v>
      </c>
      <c r="F10" s="228">
        <f>38565+3632</f>
        <v>42197</v>
      </c>
      <c r="H10" s="227" t="s">
        <v>457</v>
      </c>
      <c r="I10" s="227">
        <v>6000</v>
      </c>
    </row>
    <row r="11" spans="1:12" x14ac:dyDescent="0.25">
      <c r="A11" s="214" t="s">
        <v>495</v>
      </c>
      <c r="B11" s="223">
        <v>7790</v>
      </c>
      <c r="C11" s="214" t="s">
        <v>494</v>
      </c>
      <c r="E11" s="227" t="s">
        <v>444</v>
      </c>
      <c r="F11" s="228">
        <v>5380</v>
      </c>
      <c r="H11" s="227" t="s">
        <v>453</v>
      </c>
      <c r="I11" s="228">
        <v>14000</v>
      </c>
    </row>
    <row r="12" spans="1:12" x14ac:dyDescent="0.25">
      <c r="A12" s="214" t="s">
        <v>514</v>
      </c>
      <c r="B12" s="224">
        <v>500</v>
      </c>
      <c r="C12" s="214" t="s">
        <v>494</v>
      </c>
      <c r="E12" s="227" t="s">
        <v>445</v>
      </c>
      <c r="F12" s="228">
        <v>14331</v>
      </c>
      <c r="H12" s="227" t="s">
        <v>458</v>
      </c>
      <c r="I12" s="228">
        <v>95450</v>
      </c>
    </row>
    <row r="13" spans="1:12" x14ac:dyDescent="0.25">
      <c r="A13" s="232" t="s">
        <v>1</v>
      </c>
      <c r="B13" s="233">
        <f>SUM(B8:B12)</f>
        <v>93065</v>
      </c>
      <c r="C13" s="234"/>
      <c r="E13" s="227" t="s">
        <v>446</v>
      </c>
      <c r="F13" s="228">
        <v>4700</v>
      </c>
      <c r="H13" s="227" t="s">
        <v>459</v>
      </c>
      <c r="I13" s="227">
        <v>550</v>
      </c>
      <c r="J13" s="34"/>
      <c r="K13" s="34"/>
    </row>
    <row r="14" spans="1:12" x14ac:dyDescent="0.25">
      <c r="A14" s="215"/>
      <c r="B14" s="229"/>
      <c r="E14" s="227" t="s">
        <v>447</v>
      </c>
      <c r="F14" s="228">
        <v>9000</v>
      </c>
      <c r="H14" s="227" t="s">
        <v>460</v>
      </c>
      <c r="I14" s="228">
        <v>6000</v>
      </c>
      <c r="L14" s="34"/>
    </row>
    <row r="15" spans="1:12" x14ac:dyDescent="0.25">
      <c r="A15" s="215" t="s">
        <v>496</v>
      </c>
      <c r="E15" s="227" t="s">
        <v>448</v>
      </c>
      <c r="F15" s="228">
        <v>17000</v>
      </c>
      <c r="H15" s="227" t="s">
        <v>461</v>
      </c>
      <c r="I15" s="228">
        <v>6000</v>
      </c>
    </row>
    <row r="16" spans="1:12" s="34" customFormat="1" x14ac:dyDescent="0.25">
      <c r="A16" s="214" t="s">
        <v>497</v>
      </c>
      <c r="B16" s="221">
        <v>29275</v>
      </c>
      <c r="C16" s="214"/>
      <c r="D16" s="219"/>
      <c r="E16" s="227" t="s">
        <v>449</v>
      </c>
      <c r="F16" s="228">
        <v>1850</v>
      </c>
      <c r="G16" s="219"/>
      <c r="H16" s="227" t="s">
        <v>462</v>
      </c>
      <c r="I16" s="227">
        <v>1000</v>
      </c>
      <c r="J16"/>
      <c r="K16"/>
      <c r="L16"/>
    </row>
    <row r="17" spans="1:9" x14ac:dyDescent="0.25">
      <c r="A17" s="214" t="s">
        <v>498</v>
      </c>
      <c r="B17" s="221">
        <v>53500</v>
      </c>
      <c r="C17" s="214"/>
      <c r="E17" s="227" t="s">
        <v>450</v>
      </c>
      <c r="F17" s="228">
        <v>16120</v>
      </c>
      <c r="H17" s="227" t="s">
        <v>463</v>
      </c>
      <c r="I17" s="228">
        <v>15500</v>
      </c>
    </row>
    <row r="18" spans="1:9" x14ac:dyDescent="0.25">
      <c r="A18" s="214" t="s">
        <v>535</v>
      </c>
      <c r="B18" s="221">
        <v>13730</v>
      </c>
      <c r="C18" s="214"/>
      <c r="E18" s="209" t="s">
        <v>1</v>
      </c>
      <c r="F18" s="230">
        <f>SUM(F3:F17)</f>
        <v>229423</v>
      </c>
      <c r="H18" s="227" t="s">
        <v>464</v>
      </c>
      <c r="I18" s="228">
        <v>3500</v>
      </c>
    </row>
    <row r="19" spans="1:9" ht="16.5" customHeight="1" x14ac:dyDescent="0.25">
      <c r="A19" s="214" t="s">
        <v>499</v>
      </c>
      <c r="B19" s="257">
        <v>90126</v>
      </c>
      <c r="C19" s="214"/>
      <c r="E19" s="28" t="s">
        <v>565</v>
      </c>
      <c r="F19" s="228"/>
      <c r="H19" s="227" t="s">
        <v>518</v>
      </c>
      <c r="I19" s="228">
        <v>1100</v>
      </c>
    </row>
    <row r="20" spans="1:9" ht="15.75" x14ac:dyDescent="0.3">
      <c r="A20" s="214" t="s">
        <v>500</v>
      </c>
      <c r="B20" s="257">
        <v>56000</v>
      </c>
      <c r="C20" s="214"/>
      <c r="E20" s="236" t="s">
        <v>567</v>
      </c>
      <c r="F20" s="228">
        <v>6755</v>
      </c>
      <c r="H20" s="227" t="s">
        <v>465</v>
      </c>
      <c r="I20" s="227"/>
    </row>
    <row r="21" spans="1:9" x14ac:dyDescent="0.25">
      <c r="A21" s="214" t="s">
        <v>501</v>
      </c>
      <c r="B21" s="257">
        <v>48400</v>
      </c>
      <c r="C21" s="214"/>
      <c r="E21" s="209" t="s">
        <v>1</v>
      </c>
      <c r="F21" s="230">
        <f>SUM(F20:F20)</f>
        <v>6755</v>
      </c>
      <c r="H21" s="227" t="s">
        <v>517</v>
      </c>
      <c r="I21" s="228">
        <v>4000</v>
      </c>
    </row>
    <row r="22" spans="1:9" ht="18" customHeight="1" x14ac:dyDescent="0.25">
      <c r="A22" s="214" t="s">
        <v>536</v>
      </c>
      <c r="B22" s="221">
        <v>15000</v>
      </c>
      <c r="C22" s="214"/>
      <c r="H22" s="209" t="s">
        <v>1</v>
      </c>
      <c r="I22" s="222">
        <f>SUM(I3:I12)</f>
        <v>190900</v>
      </c>
    </row>
    <row r="23" spans="1:9" x14ac:dyDescent="0.25">
      <c r="A23" s="209" t="s">
        <v>1</v>
      </c>
      <c r="B23" s="222">
        <f>SUM(B16:B22)</f>
        <v>306031</v>
      </c>
      <c r="C23" s="214"/>
      <c r="E23" t="s">
        <v>466</v>
      </c>
      <c r="F23" s="235">
        <v>240323.67</v>
      </c>
    </row>
    <row r="24" spans="1:9" x14ac:dyDescent="0.25">
      <c r="A24" s="209" t="s">
        <v>502</v>
      </c>
      <c r="B24" s="220"/>
      <c r="C24" s="214"/>
      <c r="E24" s="34" t="s">
        <v>569</v>
      </c>
      <c r="H24" s="34" t="s">
        <v>443</v>
      </c>
    </row>
    <row r="25" spans="1:9" x14ac:dyDescent="0.25">
      <c r="A25" s="214" t="s">
        <v>503</v>
      </c>
      <c r="B25" s="221">
        <v>50975</v>
      </c>
      <c r="C25" s="214"/>
      <c r="E25" s="227" t="s">
        <v>467</v>
      </c>
      <c r="F25" s="228">
        <v>9880</v>
      </c>
      <c r="H25" s="227" t="s">
        <v>476</v>
      </c>
      <c r="I25" s="227">
        <v>800</v>
      </c>
    </row>
    <row r="26" spans="1:9" x14ac:dyDescent="0.25">
      <c r="A26" s="214" t="s">
        <v>504</v>
      </c>
      <c r="B26" s="221">
        <v>4000</v>
      </c>
      <c r="C26" s="214"/>
      <c r="E26" s="227" t="s">
        <v>468</v>
      </c>
      <c r="F26" s="228">
        <v>84000</v>
      </c>
      <c r="H26" s="227" t="s">
        <v>477</v>
      </c>
      <c r="I26" s="228">
        <v>6400</v>
      </c>
    </row>
    <row r="27" spans="1:9" x14ac:dyDescent="0.25">
      <c r="A27" s="214" t="s">
        <v>761</v>
      </c>
      <c r="B27" s="220">
        <v>900</v>
      </c>
      <c r="C27" s="214"/>
      <c r="E27" s="227" t="s">
        <v>519</v>
      </c>
      <c r="F27" s="228">
        <v>82000</v>
      </c>
      <c r="H27" s="209" t="s">
        <v>1</v>
      </c>
      <c r="I27" s="222">
        <f>SUM(I25:I26)</f>
        <v>7200</v>
      </c>
    </row>
    <row r="28" spans="1:9" x14ac:dyDescent="0.25">
      <c r="A28" s="209" t="s">
        <v>1</v>
      </c>
      <c r="B28" s="222">
        <f>SUM(B25:B27)</f>
        <v>55875</v>
      </c>
      <c r="C28" s="214"/>
      <c r="E28" s="227" t="s">
        <v>469</v>
      </c>
      <c r="F28" s="228">
        <v>53000</v>
      </c>
      <c r="H28" s="215"/>
      <c r="I28" s="229"/>
    </row>
    <row r="29" spans="1:9" x14ac:dyDescent="0.25">
      <c r="A29" s="214" t="s">
        <v>505</v>
      </c>
      <c r="B29" s="220" t="s">
        <v>506</v>
      </c>
      <c r="C29" s="214"/>
      <c r="E29" s="227" t="s">
        <v>470</v>
      </c>
      <c r="F29" s="228">
        <v>3000</v>
      </c>
      <c r="H29" s="34" t="s">
        <v>439</v>
      </c>
    </row>
    <row r="30" spans="1:9" x14ac:dyDescent="0.25">
      <c r="A30" s="214"/>
      <c r="B30" s="220"/>
      <c r="C30" s="214"/>
      <c r="E30" s="227" t="s">
        <v>570</v>
      </c>
      <c r="F30" s="227">
        <v>1000</v>
      </c>
      <c r="H30" s="227" t="s">
        <v>478</v>
      </c>
      <c r="I30" s="228">
        <v>4000</v>
      </c>
    </row>
    <row r="31" spans="1:9" x14ac:dyDescent="0.25">
      <c r="A31" s="214"/>
      <c r="B31" s="220"/>
      <c r="C31" s="214"/>
      <c r="E31" s="227" t="s">
        <v>471</v>
      </c>
      <c r="F31" s="227">
        <v>500</v>
      </c>
      <c r="H31" s="227" t="s">
        <v>479</v>
      </c>
      <c r="I31" s="227">
        <v>750</v>
      </c>
    </row>
    <row r="32" spans="1:9" x14ac:dyDescent="0.25">
      <c r="A32" s="214" t="s">
        <v>507</v>
      </c>
      <c r="B32" s="214" t="s">
        <v>508</v>
      </c>
      <c r="C32" s="214"/>
      <c r="E32" s="227" t="s">
        <v>472</v>
      </c>
      <c r="F32" s="228">
        <v>2000</v>
      </c>
      <c r="H32" s="227" t="s">
        <v>480</v>
      </c>
      <c r="I32" s="227">
        <v>1500</v>
      </c>
    </row>
    <row r="33" spans="1:9" x14ac:dyDescent="0.25">
      <c r="A33" s="214" t="s">
        <v>509</v>
      </c>
      <c r="B33" s="220"/>
      <c r="C33" s="214"/>
      <c r="E33" s="227" t="s">
        <v>473</v>
      </c>
      <c r="F33" s="227">
        <v>800</v>
      </c>
      <c r="H33" s="227" t="s">
        <v>481</v>
      </c>
      <c r="I33" s="227">
        <v>750</v>
      </c>
    </row>
    <row r="34" spans="1:9" x14ac:dyDescent="0.25">
      <c r="A34" s="214" t="s">
        <v>510</v>
      </c>
      <c r="B34" s="220"/>
      <c r="C34" s="214"/>
      <c r="E34" s="227" t="s">
        <v>474</v>
      </c>
      <c r="F34" s="228">
        <v>4000</v>
      </c>
      <c r="H34" s="209" t="s">
        <v>1</v>
      </c>
      <c r="I34" s="222">
        <f>SUM(I30:I33)</f>
        <v>7000</v>
      </c>
    </row>
    <row r="35" spans="1:9" x14ac:dyDescent="0.25">
      <c r="A35" s="225" t="s">
        <v>758</v>
      </c>
      <c r="B35" s="256">
        <v>74000</v>
      </c>
      <c r="C35" s="214"/>
      <c r="E35" s="227" t="s">
        <v>475</v>
      </c>
      <c r="F35" s="227">
        <v>143</v>
      </c>
    </row>
    <row r="36" spans="1:9" x14ac:dyDescent="0.25">
      <c r="A36" s="225" t="s">
        <v>511</v>
      </c>
      <c r="B36" s="220"/>
      <c r="C36" s="214"/>
      <c r="E36" s="231">
        <v>0</v>
      </c>
      <c r="F36" s="231">
        <f>SUM(F25:F35)</f>
        <v>240323</v>
      </c>
      <c r="H36" s="34" t="s">
        <v>482</v>
      </c>
    </row>
    <row r="37" spans="1:9" x14ac:dyDescent="0.25">
      <c r="A37" s="225" t="s">
        <v>512</v>
      </c>
      <c r="B37" s="220"/>
      <c r="C37" s="214"/>
      <c r="H37" s="227" t="s">
        <v>483</v>
      </c>
      <c r="I37" s="228">
        <v>3500</v>
      </c>
    </row>
    <row r="38" spans="1:9" x14ac:dyDescent="0.25">
      <c r="E38" s="34" t="s">
        <v>486</v>
      </c>
      <c r="H38" s="227" t="s">
        <v>484</v>
      </c>
      <c r="I38" s="228">
        <v>4175</v>
      </c>
    </row>
    <row r="39" spans="1:9" x14ac:dyDescent="0.25">
      <c r="E39" s="227" t="s">
        <v>487</v>
      </c>
      <c r="F39" s="228">
        <v>89000</v>
      </c>
      <c r="H39" s="227" t="s">
        <v>485</v>
      </c>
      <c r="I39" s="227">
        <v>3000</v>
      </c>
    </row>
    <row r="40" spans="1:9" x14ac:dyDescent="0.25">
      <c r="E40" s="227" t="s">
        <v>488</v>
      </c>
      <c r="F40" s="228">
        <v>13500</v>
      </c>
      <c r="H40" s="231" t="s">
        <v>1</v>
      </c>
      <c r="I40" s="231">
        <f>SUM(I37:I39)</f>
        <v>10675</v>
      </c>
    </row>
    <row r="41" spans="1:9" x14ac:dyDescent="0.25">
      <c r="E41" s="28" t="s">
        <v>489</v>
      </c>
      <c r="F41" s="226">
        <v>102500</v>
      </c>
    </row>
  </sheetData>
  <mergeCells count="1">
    <mergeCell ref="E2:F2"/>
  </mergeCells>
  <pageMargins left="0.7" right="0.7" top="0.75" bottom="0.75" header="0.3" footer="0.3"/>
  <pageSetup orientation="portrait" horizontalDpi="360" verticalDpi="36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P5"/>
  <sheetViews>
    <sheetView zoomScale="110" zoomScaleNormal="110" workbookViewId="0">
      <selection activeCell="O8" sqref="O8"/>
    </sheetView>
  </sheetViews>
  <sheetFormatPr defaultRowHeight="15.75" x14ac:dyDescent="0.25"/>
  <cols>
    <col min="1" max="1" width="3.42578125" style="215" customWidth="1"/>
    <col min="2" max="2" width="13" style="208" customWidth="1"/>
    <col min="3" max="3" width="7.42578125" style="208" customWidth="1"/>
    <col min="4" max="4" width="7" style="208" customWidth="1"/>
    <col min="5" max="5" width="8" style="208" customWidth="1"/>
    <col min="6" max="6" width="7.7109375" style="208" customWidth="1"/>
    <col min="7" max="7" width="7" style="208" customWidth="1"/>
    <col min="8" max="8" width="9" style="208" customWidth="1"/>
    <col min="9" max="10" width="8.28515625" style="208" customWidth="1"/>
    <col min="11" max="11" width="7.140625" style="208" customWidth="1"/>
    <col min="12" max="12" width="8" style="208" customWidth="1"/>
    <col min="13" max="13" width="9" style="208" customWidth="1"/>
    <col min="14" max="14" width="7.28515625" style="208" customWidth="1"/>
    <col min="15" max="15" width="9.28515625" style="208" customWidth="1"/>
    <col min="16" max="16" width="8.7109375" style="182" customWidth="1"/>
  </cols>
  <sheetData>
    <row r="1" spans="1:15" x14ac:dyDescent="0.25">
      <c r="A1" s="269" t="s">
        <v>435</v>
      </c>
      <c r="B1" s="269"/>
      <c r="C1" s="269"/>
      <c r="D1" s="269"/>
      <c r="E1" s="269"/>
      <c r="F1" s="269"/>
      <c r="G1" s="269"/>
      <c r="H1" s="269"/>
      <c r="I1" s="269"/>
      <c r="J1" s="269"/>
      <c r="K1" s="269"/>
      <c r="L1" s="269"/>
      <c r="M1" s="269"/>
      <c r="N1" s="269"/>
    </row>
    <row r="2" spans="1:15" ht="26.25" x14ac:dyDescent="0.25">
      <c r="A2" s="209" t="s">
        <v>422</v>
      </c>
      <c r="B2" s="252" t="s">
        <v>421</v>
      </c>
      <c r="C2" s="210">
        <v>45597</v>
      </c>
      <c r="D2" s="210">
        <v>45627</v>
      </c>
      <c r="E2" s="210">
        <v>45658</v>
      </c>
      <c r="F2" s="210">
        <v>45689</v>
      </c>
      <c r="G2" s="210">
        <v>45717</v>
      </c>
      <c r="H2" s="210">
        <v>45748</v>
      </c>
      <c r="I2" s="210">
        <v>45778</v>
      </c>
      <c r="J2" s="210">
        <v>45809</v>
      </c>
      <c r="K2" s="210">
        <v>45839</v>
      </c>
      <c r="L2" s="210">
        <v>45870</v>
      </c>
      <c r="M2" s="210">
        <v>45901</v>
      </c>
      <c r="N2" s="210">
        <v>45931</v>
      </c>
      <c r="O2" s="210" t="s">
        <v>185</v>
      </c>
    </row>
    <row r="3" spans="1:15" ht="39" x14ac:dyDescent="0.25">
      <c r="A3" s="209">
        <v>1</v>
      </c>
      <c r="B3" s="253" t="s">
        <v>763</v>
      </c>
      <c r="C3" s="211">
        <v>65088</v>
      </c>
      <c r="D3" s="211">
        <v>47001</v>
      </c>
      <c r="E3" s="211">
        <v>110572</v>
      </c>
      <c r="F3" s="254">
        <v>96019</v>
      </c>
      <c r="G3" s="211">
        <v>94408</v>
      </c>
      <c r="H3" s="211">
        <v>126625</v>
      </c>
      <c r="I3" s="211">
        <v>7914</v>
      </c>
      <c r="J3" s="211">
        <v>9227</v>
      </c>
      <c r="K3" s="211">
        <v>7151</v>
      </c>
      <c r="L3" s="211">
        <v>10314</v>
      </c>
      <c r="M3" s="254">
        <v>157245</v>
      </c>
      <c r="N3" s="211">
        <v>53681</v>
      </c>
      <c r="O3" s="212">
        <f>SUM(C3:N3)</f>
        <v>785245</v>
      </c>
    </row>
    <row r="4" spans="1:15" ht="30.75" customHeight="1" x14ac:dyDescent="0.25">
      <c r="A4" s="209">
        <v>3</v>
      </c>
      <c r="B4" s="253" t="s">
        <v>757</v>
      </c>
      <c r="C4" s="211"/>
      <c r="D4" s="211"/>
      <c r="E4" s="211"/>
      <c r="F4" s="211"/>
      <c r="G4" s="211"/>
      <c r="H4" s="211"/>
      <c r="I4" s="255"/>
      <c r="J4" s="245"/>
      <c r="K4" s="245"/>
      <c r="L4" s="245"/>
      <c r="M4" s="245">
        <v>240323.67</v>
      </c>
      <c r="N4" s="211"/>
      <c r="O4" s="212">
        <f t="shared" ref="O4:O5" si="0">SUM(C4:N4)</f>
        <v>240323.67</v>
      </c>
    </row>
    <row r="5" spans="1:15" ht="19.5" customHeight="1" x14ac:dyDescent="0.25">
      <c r="A5" s="209"/>
      <c r="B5" s="209" t="s">
        <v>1</v>
      </c>
      <c r="C5" s="212">
        <f t="shared" ref="C5:N5" si="1">SUM(C3:C4)</f>
        <v>65088</v>
      </c>
      <c r="D5" s="212">
        <f t="shared" si="1"/>
        <v>47001</v>
      </c>
      <c r="E5" s="212">
        <f t="shared" si="1"/>
        <v>110572</v>
      </c>
      <c r="F5" s="212">
        <f t="shared" si="1"/>
        <v>96019</v>
      </c>
      <c r="G5" s="212">
        <f t="shared" si="1"/>
        <v>94408</v>
      </c>
      <c r="H5" s="212">
        <f t="shared" si="1"/>
        <v>126625</v>
      </c>
      <c r="I5" s="212">
        <f t="shared" si="1"/>
        <v>7914</v>
      </c>
      <c r="J5" s="212">
        <f t="shared" si="1"/>
        <v>9227</v>
      </c>
      <c r="K5" s="212">
        <f t="shared" si="1"/>
        <v>7151</v>
      </c>
      <c r="L5" s="212">
        <f t="shared" si="1"/>
        <v>10314</v>
      </c>
      <c r="M5" s="212">
        <f t="shared" si="1"/>
        <v>397568.67000000004</v>
      </c>
      <c r="N5" s="212">
        <f t="shared" si="1"/>
        <v>53681</v>
      </c>
      <c r="O5" s="212">
        <f t="shared" si="0"/>
        <v>1025568.67</v>
      </c>
    </row>
  </sheetData>
  <mergeCells count="1">
    <mergeCell ref="A1:N1"/>
  </mergeCells>
  <pageMargins left="0.7" right="0.7" top="0.75" bottom="0.75" header="0.3" footer="0.3"/>
  <pageSetup orientation="landscape" horizontalDpi="360" verticalDpi="360" r:id="rId1"/>
  <ignoredErrors>
    <ignoredError sqref="C5:N5" formulaRange="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D18"/>
  <sheetViews>
    <sheetView zoomScale="110" zoomScaleNormal="110" workbookViewId="0">
      <selection activeCell="H28" sqref="H28"/>
    </sheetView>
  </sheetViews>
  <sheetFormatPr defaultRowHeight="15" x14ac:dyDescent="0.25"/>
  <cols>
    <col min="1" max="1" width="3.85546875" style="215" customWidth="1"/>
    <col min="2" max="2" width="54.140625" style="208" customWidth="1"/>
    <col min="3" max="3" width="12.140625" style="208" customWidth="1"/>
  </cols>
  <sheetData>
    <row r="1" spans="1:4" x14ac:dyDescent="0.25">
      <c r="A1" s="273" t="s">
        <v>619</v>
      </c>
      <c r="B1" s="274"/>
      <c r="C1" s="274"/>
      <c r="D1" s="274"/>
    </row>
    <row r="2" spans="1:4" s="34" customFormat="1" x14ac:dyDescent="0.25">
      <c r="A2" s="209" t="s">
        <v>412</v>
      </c>
      <c r="B2" s="209" t="s">
        <v>410</v>
      </c>
      <c r="C2" s="209" t="s">
        <v>411</v>
      </c>
    </row>
    <row r="3" spans="1:4" x14ac:dyDescent="0.25">
      <c r="A3" s="209">
        <v>1</v>
      </c>
      <c r="B3" s="227" t="s">
        <v>436</v>
      </c>
      <c r="C3" s="228">
        <v>8670</v>
      </c>
    </row>
    <row r="4" spans="1:4" x14ac:dyDescent="0.25">
      <c r="A4" s="209">
        <v>2</v>
      </c>
      <c r="B4" s="227" t="s">
        <v>437</v>
      </c>
      <c r="C4" s="228">
        <v>19395</v>
      </c>
    </row>
    <row r="5" spans="1:4" x14ac:dyDescent="0.25">
      <c r="A5" s="209">
        <v>3</v>
      </c>
      <c r="B5" s="227" t="s">
        <v>438</v>
      </c>
      <c r="C5" s="228">
        <v>24055</v>
      </c>
    </row>
    <row r="6" spans="1:4" x14ac:dyDescent="0.25">
      <c r="A6" s="209">
        <v>4</v>
      </c>
      <c r="B6" s="227" t="s">
        <v>439</v>
      </c>
      <c r="C6" s="228">
        <v>3560</v>
      </c>
    </row>
    <row r="7" spans="1:4" x14ac:dyDescent="0.25">
      <c r="A7" s="209">
        <v>5</v>
      </c>
      <c r="B7" s="227" t="s">
        <v>440</v>
      </c>
      <c r="C7" s="228">
        <v>33890</v>
      </c>
    </row>
    <row r="8" spans="1:4" x14ac:dyDescent="0.25">
      <c r="A8" s="209">
        <v>6</v>
      </c>
      <c r="B8" s="227" t="s">
        <v>441</v>
      </c>
      <c r="C8" s="228">
        <v>2500</v>
      </c>
    </row>
    <row r="9" spans="1:4" x14ac:dyDescent="0.25">
      <c r="A9" s="209">
        <v>7</v>
      </c>
      <c r="B9" s="227" t="s">
        <v>442</v>
      </c>
      <c r="C9" s="228">
        <v>26775</v>
      </c>
    </row>
    <row r="10" spans="1:4" x14ac:dyDescent="0.25">
      <c r="A10" s="209">
        <v>8</v>
      </c>
      <c r="B10" s="227" t="s">
        <v>566</v>
      </c>
      <c r="C10" s="228">
        <f>38565+3632</f>
        <v>42197</v>
      </c>
    </row>
    <row r="11" spans="1:4" x14ac:dyDescent="0.25">
      <c r="A11" s="209">
        <v>9</v>
      </c>
      <c r="B11" s="227" t="s">
        <v>444</v>
      </c>
      <c r="C11" s="228">
        <v>5380</v>
      </c>
    </row>
    <row r="12" spans="1:4" x14ac:dyDescent="0.25">
      <c r="A12" s="209">
        <v>10</v>
      </c>
      <c r="B12" s="227" t="s">
        <v>445</v>
      </c>
      <c r="C12" s="228">
        <v>14331</v>
      </c>
    </row>
    <row r="13" spans="1:4" x14ac:dyDescent="0.25">
      <c r="A13" s="209">
        <v>11</v>
      </c>
      <c r="B13" s="227" t="s">
        <v>446</v>
      </c>
      <c r="C13" s="228">
        <v>4700</v>
      </c>
    </row>
    <row r="14" spans="1:4" x14ac:dyDescent="0.25">
      <c r="A14" s="209">
        <v>12</v>
      </c>
      <c r="B14" s="227" t="s">
        <v>447</v>
      </c>
      <c r="C14" s="228">
        <v>9000</v>
      </c>
    </row>
    <row r="15" spans="1:4" x14ac:dyDescent="0.25">
      <c r="A15" s="209">
        <v>13</v>
      </c>
      <c r="B15" s="227" t="s">
        <v>448</v>
      </c>
      <c r="C15" s="228">
        <v>17000</v>
      </c>
    </row>
    <row r="16" spans="1:4" x14ac:dyDescent="0.25">
      <c r="A16" s="209">
        <v>14</v>
      </c>
      <c r="B16" s="227" t="s">
        <v>449</v>
      </c>
      <c r="C16" s="228">
        <v>1850</v>
      </c>
    </row>
    <row r="17" spans="1:3" s="34" customFormat="1" x14ac:dyDescent="0.25">
      <c r="A17" s="209">
        <v>15</v>
      </c>
      <c r="B17" s="227" t="s">
        <v>450</v>
      </c>
      <c r="C17" s="228">
        <v>16120</v>
      </c>
    </row>
    <row r="18" spans="1:3" x14ac:dyDescent="0.25">
      <c r="A18" s="209"/>
      <c r="B18" s="209" t="s">
        <v>1</v>
      </c>
      <c r="C18" s="237">
        <f>SUM(C3:C17)</f>
        <v>229423</v>
      </c>
    </row>
  </sheetData>
  <mergeCells count="1">
    <mergeCell ref="A1:D1"/>
  </mergeCells>
  <pageMargins left="0.7" right="0.7" top="0.75" bottom="0.75" header="0.3" footer="0.3"/>
  <pageSetup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inc. summary</vt:lpstr>
      <vt:lpstr>Cover</vt:lpstr>
      <vt:lpstr>Contents</vt:lpstr>
      <vt:lpstr>CU Profile</vt:lpstr>
      <vt:lpstr>Exec Responsibility</vt:lpstr>
      <vt:lpstr>Proprietors respon</vt:lpstr>
      <vt:lpstr>Auditors report</vt:lpstr>
      <vt:lpstr>Audit Report</vt:lpstr>
      <vt:lpstr>Auditor Report A</vt:lpstr>
      <vt:lpstr>Auditor report B</vt:lpstr>
      <vt:lpstr>Income &amp; Expense stmt</vt:lpstr>
      <vt:lpstr>Balance Sheet</vt:lpstr>
      <vt:lpstr>Rec.&amp;Pay</vt:lpstr>
      <vt:lpstr>NOTE 1.</vt:lpstr>
      <vt:lpstr>Note 1a.</vt:lpstr>
      <vt:lpstr>Note 2.</vt:lpstr>
      <vt:lpstr>Exp. summary</vt:lpstr>
      <vt:lpstr>1 yr projections</vt:lpstr>
      <vt:lpstr>3yrs</vt:lpstr>
      <vt:lpstr>Tax comp</vt:lpstr>
      <vt:lpstr>Tax</vt:lpstr>
      <vt:lpstr>Note 3</vt:lpstr>
      <vt:lpstr>Assets  Register </vt:lpstr>
      <vt:lpstr>Bank Summary</vt:lpstr>
      <vt:lpstr>All Transactions</vt:lpstr>
      <vt:lpstr>CU Income Summary</vt:lpstr>
      <vt:lpstr>Ministry Expenses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2025-11-14T15:34:02Z</dcterms:modified>
</cp:coreProperties>
</file>